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60" windowWidth="16170" windowHeight="7470"/>
  </bookViews>
  <sheets>
    <sheet name="Invoer" sheetId="9" r:id="rId1"/>
    <sheet name="Samenvatting" sheetId="10" r:id="rId2"/>
    <sheet name="berekening 2017" sheetId="8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8" l="1"/>
  <c r="N11" i="8" l="1"/>
  <c r="N12" i="8"/>
  <c r="N13" i="8"/>
  <c r="N14" i="8"/>
  <c r="H25" i="8"/>
  <c r="H26" i="8"/>
  <c r="I10" i="8"/>
  <c r="E118" i="8" l="1"/>
  <c r="J20" i="8" l="1"/>
  <c r="H133" i="8"/>
  <c r="E119" i="8"/>
  <c r="E120" i="8"/>
  <c r="E121" i="8"/>
  <c r="E122" i="8"/>
  <c r="E123" i="8"/>
  <c r="E124" i="8"/>
  <c r="E125" i="8"/>
  <c r="E126" i="8"/>
  <c r="E127" i="8"/>
  <c r="E128" i="8"/>
  <c r="E117" i="8"/>
  <c r="G36" i="8"/>
  <c r="G37" i="8"/>
  <c r="G38" i="8"/>
  <c r="G39" i="8"/>
  <c r="G40" i="8"/>
  <c r="G35" i="8"/>
  <c r="H32" i="8"/>
  <c r="H33" i="8"/>
  <c r="H31" i="8"/>
  <c r="H30" i="8"/>
  <c r="H29" i="8"/>
  <c r="H24" i="8"/>
  <c r="H27" i="8"/>
  <c r="H23" i="8"/>
  <c r="H21" i="8"/>
  <c r="N10" i="8"/>
  <c r="H34" i="8" l="1"/>
  <c r="H129" i="8"/>
  <c r="H54" i="8" l="1"/>
  <c r="E6" i="10" s="1"/>
  <c r="G75" i="8"/>
  <c r="G74" i="8"/>
  <c r="H10" i="8"/>
  <c r="J10" i="8" s="1"/>
  <c r="H11" i="8"/>
  <c r="H12" i="8"/>
  <c r="H13" i="8"/>
  <c r="H14" i="8"/>
  <c r="N15" i="8"/>
  <c r="J14" i="8" l="1"/>
  <c r="I14" i="8"/>
  <c r="I13" i="8"/>
  <c r="J13" i="8" s="1"/>
  <c r="J11" i="8"/>
  <c r="I11" i="8"/>
  <c r="I12" i="8"/>
  <c r="C69" i="8"/>
  <c r="E69" i="8" s="1"/>
  <c r="J12" i="8" l="1"/>
  <c r="H66" i="8"/>
  <c r="G69" i="8"/>
  <c r="H71" i="8" l="1"/>
  <c r="H78" i="8" s="1"/>
  <c r="G101" i="8"/>
  <c r="G102" i="8"/>
  <c r="E96" i="8"/>
  <c r="E100" i="8"/>
  <c r="E101" i="8"/>
  <c r="E103" i="8"/>
  <c r="G103" i="8" s="1"/>
  <c r="B82" i="8" l="1"/>
  <c r="F80" i="8"/>
  <c r="G80" i="8" s="1"/>
  <c r="H84" i="8" s="1"/>
  <c r="H82" i="8" l="1"/>
  <c r="G100" i="8"/>
  <c r="H109" i="8"/>
  <c r="E10" i="10" s="1"/>
  <c r="G86" i="8"/>
  <c r="G87" i="8" l="1"/>
  <c r="G85" i="8"/>
  <c r="H91" i="8" l="1"/>
  <c r="H106" i="8" l="1"/>
  <c r="E8" i="10" s="1"/>
  <c r="H111" i="8" l="1"/>
  <c r="E12" i="10" s="1"/>
  <c r="H113" i="8" l="1"/>
  <c r="H131" i="8" l="1"/>
  <c r="H135" i="8" s="1"/>
  <c r="E16" i="10" s="1"/>
  <c r="E14" i="10"/>
</calcChain>
</file>

<file path=xl/sharedStrings.xml><?xml version="1.0" encoding="utf-8"?>
<sst xmlns="http://schemas.openxmlformats.org/spreadsheetml/2006/main" count="167" uniqueCount="132">
  <si>
    <t>3a</t>
  </si>
  <si>
    <t>3b</t>
  </si>
  <si>
    <t>3c</t>
  </si>
  <si>
    <t>Balans</t>
  </si>
  <si>
    <t>Machines en installaties</t>
  </si>
  <si>
    <t>Inventaris</t>
  </si>
  <si>
    <t>Auto's en transportmiddelen</t>
  </si>
  <si>
    <t>Overige materiele vaste activa</t>
  </si>
  <si>
    <t>Winst- en verliesrekening</t>
  </si>
  <si>
    <t>Netto-omzet</t>
  </si>
  <si>
    <t>Kosten van grond- en hulpstoffen (inkoop)</t>
  </si>
  <si>
    <t>Afschrijving gebouwen</t>
  </si>
  <si>
    <t>Afschrijving machines en installaties</t>
  </si>
  <si>
    <t>Afschrijving inventaris</t>
  </si>
  <si>
    <t>Afschrijving auto's</t>
  </si>
  <si>
    <t>Afschrijving andere bedrijfsmiddelen</t>
  </si>
  <si>
    <t>Autokosten en transportkosten</t>
  </si>
  <si>
    <t>Huisvestingskosten</t>
  </si>
  <si>
    <t>Onderhoudskosten activa</t>
  </si>
  <si>
    <t>Verkoopkosten</t>
  </si>
  <si>
    <t>Telefoon- en internetkosten</t>
  </si>
  <si>
    <t>Administratiekosten</t>
  </si>
  <si>
    <t>Kantoorkosten</t>
  </si>
  <si>
    <t>Verzekeringen</t>
  </si>
  <si>
    <t>Financiele baten en lasten (totaal niet selecteren)</t>
  </si>
  <si>
    <t>Opbrengsten van overige vorderingen</t>
  </si>
  <si>
    <t>Opbrengsten van banktegoeden (rente)</t>
  </si>
  <si>
    <t>Ontvangen dividend</t>
  </si>
  <si>
    <t>Kwijtscheldingswinst</t>
  </si>
  <si>
    <t>Waardeverandering van vorderingen</t>
  </si>
  <si>
    <t>Waardeverandering van effecten</t>
  </si>
  <si>
    <t>Kosten van schulden, andere rentelasten</t>
  </si>
  <si>
    <t>26g</t>
  </si>
  <si>
    <t>26f</t>
  </si>
  <si>
    <t>19a</t>
  </si>
  <si>
    <t>20a</t>
  </si>
  <si>
    <t>22c</t>
  </si>
  <si>
    <t>22d</t>
  </si>
  <si>
    <t>22e</t>
  </si>
  <si>
    <t>22f</t>
  </si>
  <si>
    <t>22g</t>
  </si>
  <si>
    <t>25a</t>
  </si>
  <si>
    <t>25b</t>
  </si>
  <si>
    <t>25c</t>
  </si>
  <si>
    <t>25d</t>
  </si>
  <si>
    <t>25e</t>
  </si>
  <si>
    <t>26a</t>
  </si>
  <si>
    <t>26b</t>
  </si>
  <si>
    <t>26c</t>
  </si>
  <si>
    <t>26d</t>
  </si>
  <si>
    <t>26e</t>
  </si>
  <si>
    <t>3d</t>
  </si>
  <si>
    <t>3e</t>
  </si>
  <si>
    <t>Bedrijfsgebouwen- en terreinen</t>
  </si>
  <si>
    <t>Aan deze berekening kunnen geen rechten worden ontleend.</t>
  </si>
  <si>
    <t>Berekening Inkomstenbelasting</t>
  </si>
  <si>
    <t>Beginbalans</t>
  </si>
  <si>
    <t>Toevoeging</t>
  </si>
  <si>
    <t>Onttrekking</t>
  </si>
  <si>
    <t>Eindbalans</t>
  </si>
  <si>
    <t>Representatiekosten (eten en drinken), 73,5% aftrekbaar</t>
  </si>
  <si>
    <t>Kosten</t>
  </si>
  <si>
    <t>Opbrengsten</t>
  </si>
  <si>
    <t>ja</t>
  </si>
  <si>
    <t>Rekening houden met het urencriterium (=1.225 uur)</t>
  </si>
  <si>
    <t>Winst uit onderneming</t>
  </si>
  <si>
    <t>Heffingskorting</t>
  </si>
  <si>
    <t>Arbeidskorting</t>
  </si>
  <si>
    <t>Zelfstandigenaftrek</t>
  </si>
  <si>
    <t>Starterskorting</t>
  </si>
  <si>
    <t>MKB-vrijstelling</t>
  </si>
  <si>
    <t>Netto inkomen</t>
  </si>
  <si>
    <t>Investeringsaftrek</t>
  </si>
  <si>
    <t>Nettowinst (fiscaal)</t>
  </si>
  <si>
    <t>Ondernemersaftrek</t>
  </si>
  <si>
    <t>Basis voor MKB winstvrijstelling</t>
  </si>
  <si>
    <t>Belastbaar Inkomen Box 1</t>
  </si>
  <si>
    <t>Inkomstenbelasting</t>
  </si>
  <si>
    <t>Te betalen Inkomstenbelasting</t>
  </si>
  <si>
    <t>Zorgverzekeringswet</t>
  </si>
  <si>
    <t>ACTIVA</t>
  </si>
  <si>
    <t>Specificatie investeringen</t>
  </si>
  <si>
    <t>Materiële vaste activa</t>
  </si>
  <si>
    <t>Financiële vaste activa</t>
  </si>
  <si>
    <t>Afschrijvingen</t>
  </si>
  <si>
    <t>Andere kosten</t>
  </si>
  <si>
    <t>RESULTAAT BOEKJAAR</t>
  </si>
  <si>
    <t>--&gt; let op, maximaal EUR 56.024 aan investeringen</t>
  </si>
  <si>
    <t>Overige kosten</t>
  </si>
  <si>
    <t>Uurtarief ZZP</t>
  </si>
  <si>
    <t>3x in 5 jaar toepassen</t>
  </si>
  <si>
    <t>Netto inkomen maandelijks</t>
  </si>
  <si>
    <t>GWL</t>
  </si>
  <si>
    <t>Eten en drinken</t>
  </si>
  <si>
    <t>Prive telefoon</t>
  </si>
  <si>
    <t>Hulp in huis</t>
  </si>
  <si>
    <t>Kleding</t>
  </si>
  <si>
    <t>Kinderen</t>
  </si>
  <si>
    <t>Overig 1</t>
  </si>
  <si>
    <t>Overig 2</t>
  </si>
  <si>
    <t>Totaal</t>
  </si>
  <si>
    <t>Vaste lasten privé per maand</t>
  </si>
  <si>
    <t>Restant / overschot om te sparen e.d….</t>
  </si>
  <si>
    <t>AOV</t>
  </si>
  <si>
    <t>Bijtelling auto</t>
  </si>
  <si>
    <t>bruto last invullen</t>
  </si>
  <si>
    <t xml:space="preserve">bruto last invullen </t>
  </si>
  <si>
    <t>Pensioen??</t>
  </si>
  <si>
    <t>Restant voor leuke dingen</t>
  </si>
  <si>
    <t>€</t>
  </si>
  <si>
    <t>Te betalen inkomstenbelasting</t>
  </si>
  <si>
    <t>Te betalen zorgverzekeringswet</t>
  </si>
  <si>
    <t>Tarief per uur</t>
  </si>
  <si>
    <t>Aantal werkbare uren per week</t>
  </si>
  <si>
    <t>Aantaal werkbare weken per jaar</t>
  </si>
  <si>
    <t>Marge op inkoop</t>
  </si>
  <si>
    <t>Huisvesting</t>
  </si>
  <si>
    <t>Onderhoud</t>
  </si>
  <si>
    <t>Uitkomst samenvatting invoer/berekening</t>
  </si>
  <si>
    <t>Sparen voor pensioen</t>
  </si>
  <si>
    <t>Overschot per maand</t>
  </si>
  <si>
    <t>Netto inkomen per jaar</t>
  </si>
  <si>
    <t>Uurtarief ZZP invoer</t>
  </si>
  <si>
    <t xml:space="preserve">ja </t>
  </si>
  <si>
    <t xml:space="preserve"> --&gt; selecteer ja of nee</t>
  </si>
  <si>
    <t>Overige zakelijke lasten</t>
  </si>
  <si>
    <t>Overige variabelen</t>
  </si>
  <si>
    <t>Resultaat / winst boekjaar</t>
  </si>
  <si>
    <t>Indien nee, even op tabblad berekening 2017 groene veld op nee zetten voor berekening</t>
  </si>
  <si>
    <t>Huur woning</t>
  </si>
  <si>
    <t>Rente en aflossing hypotheek woning</t>
  </si>
  <si>
    <t>Hypotheek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</si>
</sst>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€&quot;\ * #,##0_ ;_ &quot;€&quot;\ * \-#,##0_ ;_ &quot;€&quot;\ * &quot;-&quot;??_ ;_ @_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72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vertical="top"/>
    </xf>
    <xf numFmtId="9" fontId="2" fillId="2" borderId="0" xfId="3" applyFont="1" applyFill="1"/>
    <xf numFmtId="0" fontId="5" fillId="2" borderId="0" xfId="0" applyFont="1" applyFill="1"/>
    <xf numFmtId="164" fontId="2" fillId="2" borderId="0" xfId="1" applyNumberFormat="1" applyFont="1" applyFill="1"/>
    <xf numFmtId="0" fontId="6" fillId="2" borderId="0" xfId="0" applyFont="1" applyFill="1"/>
    <xf numFmtId="44" fontId="0" fillId="0" borderId="0" xfId="0" applyNumberFormat="1" applyFont="1" applyFill="1" applyAlignment="1">
      <alignment horizontal="left" vertical="top"/>
    </xf>
    <xf numFmtId="9" fontId="2" fillId="2" borderId="0" xfId="0" applyNumberFormat="1" applyFont="1" applyFill="1"/>
    <xf numFmtId="164" fontId="2" fillId="2" borderId="0" xfId="0" applyNumberFormat="1" applyFont="1" applyFill="1"/>
    <xf numFmtId="10" fontId="2" fillId="2" borderId="0" xfId="0" applyNumberFormat="1" applyFont="1" applyFill="1"/>
    <xf numFmtId="165" fontId="0" fillId="0" borderId="0" xfId="0" applyNumberFormat="1" applyFont="1" applyFill="1" applyAlignment="1">
      <alignment horizontal="left" vertical="top"/>
    </xf>
    <xf numFmtId="0" fontId="2" fillId="2" borderId="0" xfId="0" quotePrefix="1" applyFont="1" applyFill="1"/>
    <xf numFmtId="0" fontId="3" fillId="2" borderId="0" xfId="0" applyFont="1" applyFill="1" applyAlignment="1">
      <alignment horizontal="right"/>
    </xf>
    <xf numFmtId="164" fontId="2" fillId="2" borderId="1" xfId="1" applyNumberFormat="1" applyFont="1" applyFill="1" applyBorder="1"/>
    <xf numFmtId="165" fontId="0" fillId="0" borderId="0" xfId="2" applyNumberFormat="1" applyFont="1" applyFill="1"/>
    <xf numFmtId="0" fontId="2" fillId="0" borderId="0" xfId="0" applyFont="1" applyFill="1"/>
    <xf numFmtId="164" fontId="2" fillId="2" borderId="0" xfId="1" applyNumberFormat="1" applyFont="1" applyFill="1" applyBorder="1"/>
    <xf numFmtId="165" fontId="0" fillId="0" borderId="0" xfId="2" applyNumberFormat="1" applyFont="1" applyFill="1" applyProtection="1">
      <protection locked="0"/>
    </xf>
    <xf numFmtId="44" fontId="0" fillId="2" borderId="0" xfId="0" applyNumberFormat="1" applyFont="1" applyFill="1" applyAlignment="1">
      <alignment horizontal="left" vertical="top"/>
    </xf>
    <xf numFmtId="165" fontId="2" fillId="2" borderId="0" xfId="0" applyNumberFormat="1" applyFont="1" applyFill="1"/>
    <xf numFmtId="165" fontId="7" fillId="3" borderId="0" xfId="0" applyNumberFormat="1" applyFont="1" applyFill="1"/>
    <xf numFmtId="42" fontId="7" fillId="3" borderId="0" xfId="0" applyNumberFormat="1" applyFont="1" applyFill="1"/>
    <xf numFmtId="42" fontId="2" fillId="2" borderId="0" xfId="0" applyNumberFormat="1" applyFont="1" applyFill="1"/>
    <xf numFmtId="42" fontId="7" fillId="2" borderId="0" xfId="0" applyNumberFormat="1" applyFont="1" applyFill="1"/>
    <xf numFmtId="0" fontId="0" fillId="2" borderId="0" xfId="0" applyFill="1"/>
    <xf numFmtId="0" fontId="0" fillId="3" borderId="0" xfId="0" applyFill="1"/>
    <xf numFmtId="9" fontId="0" fillId="4" borderId="0" xfId="2" applyNumberFormat="1" applyFont="1" applyFill="1" applyProtection="1">
      <protection locked="0"/>
    </xf>
    <xf numFmtId="1" fontId="0" fillId="2" borderId="0" xfId="0" applyNumberFormat="1" applyFill="1"/>
    <xf numFmtId="1" fontId="0" fillId="4" borderId="0" xfId="0" applyNumberFormat="1" applyFill="1"/>
    <xf numFmtId="0" fontId="7" fillId="3" borderId="0" xfId="0" applyFont="1" applyFill="1"/>
    <xf numFmtId="3" fontId="0" fillId="3" borderId="0" xfId="0" applyNumberFormat="1" applyFill="1"/>
    <xf numFmtId="3" fontId="0" fillId="2" borderId="0" xfId="0" applyNumberFormat="1" applyFill="1"/>
    <xf numFmtId="166" fontId="0" fillId="2" borderId="0" xfId="2" applyNumberFormat="1" applyFont="1" applyFill="1" applyProtection="1">
      <protection locked="0"/>
    </xf>
    <xf numFmtId="9" fontId="0" fillId="2" borderId="0" xfId="2" applyNumberFormat="1" applyFont="1" applyFill="1" applyProtection="1">
      <protection locked="0"/>
    </xf>
    <xf numFmtId="165" fontId="0" fillId="3" borderId="0" xfId="2" applyNumberFormat="1" applyFont="1" applyFill="1"/>
    <xf numFmtId="164" fontId="0" fillId="3" borderId="0" xfId="1" applyNumberFormat="1" applyFont="1" applyFill="1"/>
    <xf numFmtId="165" fontId="0" fillId="3" borderId="0" xfId="0" applyNumberFormat="1" applyFont="1" applyFill="1" applyAlignment="1">
      <alignment horizontal="left" vertical="top"/>
    </xf>
    <xf numFmtId="44" fontId="0" fillId="3" borderId="0" xfId="0" applyNumberFormat="1" applyFont="1" applyFill="1" applyAlignment="1">
      <alignment horizontal="left" vertical="top"/>
    </xf>
    <xf numFmtId="164" fontId="7" fillId="3" borderId="0" xfId="1" applyNumberFormat="1" applyFont="1" applyFill="1"/>
    <xf numFmtId="0" fontId="0" fillId="4" borderId="0" xfId="0" applyNumberFormat="1" applyFont="1" applyFill="1" applyAlignment="1">
      <alignment horizontal="left" vertical="top"/>
    </xf>
    <xf numFmtId="3" fontId="0" fillId="4" borderId="0" xfId="2" applyNumberFormat="1" applyFont="1" applyFill="1" applyProtection="1">
      <protection locked="0"/>
    </xf>
    <xf numFmtId="3" fontId="7" fillId="4" borderId="0" xfId="2" applyNumberFormat="1" applyFont="1" applyFill="1" applyProtection="1">
      <protection locked="0"/>
    </xf>
    <xf numFmtId="3" fontId="7" fillId="4" borderId="0" xfId="0" applyNumberFormat="1" applyFont="1" applyFill="1"/>
    <xf numFmtId="0" fontId="3" fillId="2" borderId="0" xfId="0" applyFont="1" applyFill="1" applyAlignment="1">
      <alignment horizontal="left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abSelected="1" topLeftCell="A13" workbookViewId="0">
      <selection activeCell="F30" sqref="F30"/>
    </sheetView>
  </sheetViews>
  <sheetFormatPr defaultRowHeight="15" x14ac:dyDescent="0.25"/>
  <cols>
    <col min="1" max="3" width="9.140625" style="28"/>
    <col min="4" max="4" width="24.85546875" style="28" customWidth="1"/>
    <col min="5" max="5" width="9.140625" style="28" customWidth="1"/>
    <col min="6" max="16384" width="9.140625" style="28"/>
  </cols>
  <sheetData>
    <row r="2" spans="1:6" ht="26.25" x14ac:dyDescent="0.4">
      <c r="A2" s="47" t="s">
        <v>122</v>
      </c>
      <c r="B2" s="47"/>
      <c r="C2" s="47"/>
      <c r="D2" s="47"/>
      <c r="E2" s="47"/>
      <c r="F2" s="47"/>
    </row>
    <row r="4" spans="1:6" x14ac:dyDescent="0.25">
      <c r="A4" s="7" t="s">
        <v>81</v>
      </c>
      <c r="F4" s="29" t="s">
        <v>109</v>
      </c>
    </row>
    <row r="6" spans="1:6" ht="15" customHeight="1" x14ac:dyDescent="0.4">
      <c r="A6" s="1" t="s">
        <v>53</v>
      </c>
      <c r="B6" s="1"/>
      <c r="C6" s="3"/>
      <c r="D6" s="3"/>
      <c r="E6" s="3"/>
      <c r="F6" s="44">
        <v>0</v>
      </c>
    </row>
    <row r="7" spans="1:6" ht="15" customHeight="1" x14ac:dyDescent="0.4">
      <c r="A7" s="1" t="s">
        <v>4</v>
      </c>
      <c r="B7" s="1"/>
      <c r="C7" s="3"/>
      <c r="D7" s="3"/>
      <c r="E7" s="3"/>
      <c r="F7" s="44">
        <v>0</v>
      </c>
    </row>
    <row r="8" spans="1:6" ht="15" customHeight="1" x14ac:dyDescent="0.4">
      <c r="A8" s="1" t="s">
        <v>5</v>
      </c>
      <c r="B8" s="1"/>
      <c r="C8" s="3"/>
      <c r="D8" s="3"/>
      <c r="E8" s="3"/>
      <c r="F8" s="44">
        <v>0</v>
      </c>
    </row>
    <row r="9" spans="1:6" ht="15" customHeight="1" x14ac:dyDescent="0.4">
      <c r="A9" s="1" t="s">
        <v>6</v>
      </c>
      <c r="B9" s="1"/>
      <c r="C9" s="3"/>
      <c r="D9" s="3"/>
      <c r="E9" s="3"/>
      <c r="F9" s="44">
        <v>5000</v>
      </c>
    </row>
    <row r="10" spans="1:6" ht="15" customHeight="1" x14ac:dyDescent="0.4">
      <c r="A10" s="1" t="s">
        <v>7</v>
      </c>
      <c r="B10" s="1"/>
      <c r="C10" s="3"/>
      <c r="D10" s="3"/>
      <c r="E10" s="3"/>
      <c r="F10" s="44">
        <v>0</v>
      </c>
    </row>
    <row r="11" spans="1:6" x14ac:dyDescent="0.25">
      <c r="F11" s="35"/>
    </row>
    <row r="12" spans="1:6" x14ac:dyDescent="0.25">
      <c r="A12" s="7" t="s">
        <v>125</v>
      </c>
      <c r="F12" s="35"/>
    </row>
    <row r="13" spans="1:6" x14ac:dyDescent="0.25">
      <c r="F13" s="35"/>
    </row>
    <row r="14" spans="1:6" x14ac:dyDescent="0.25">
      <c r="A14" s="1" t="s">
        <v>10</v>
      </c>
      <c r="F14" s="45">
        <v>10000</v>
      </c>
    </row>
    <row r="15" spans="1:6" x14ac:dyDescent="0.25">
      <c r="A15" s="1" t="s">
        <v>16</v>
      </c>
      <c r="F15" s="44">
        <v>4500</v>
      </c>
    </row>
    <row r="16" spans="1:6" x14ac:dyDescent="0.25">
      <c r="A16" s="1" t="s">
        <v>104</v>
      </c>
      <c r="F16" s="44">
        <v>-6250</v>
      </c>
    </row>
    <row r="17" spans="1:6" x14ac:dyDescent="0.25">
      <c r="A17" s="1" t="s">
        <v>116</v>
      </c>
      <c r="F17" s="44">
        <v>0</v>
      </c>
    </row>
    <row r="18" spans="1:6" x14ac:dyDescent="0.25">
      <c r="A18" s="1" t="s">
        <v>117</v>
      </c>
      <c r="F18" s="44">
        <v>0</v>
      </c>
    </row>
    <row r="19" spans="1:6" x14ac:dyDescent="0.25">
      <c r="A19" s="1" t="s">
        <v>19</v>
      </c>
      <c r="F19" s="44">
        <v>1500</v>
      </c>
    </row>
    <row r="20" spans="1:6" x14ac:dyDescent="0.25">
      <c r="A20" s="1" t="s">
        <v>20</v>
      </c>
      <c r="F20" s="44">
        <v>1200</v>
      </c>
    </row>
    <row r="21" spans="1:6" x14ac:dyDescent="0.25">
      <c r="A21" s="1" t="s">
        <v>21</v>
      </c>
      <c r="F21" s="44">
        <v>0</v>
      </c>
    </row>
    <row r="22" spans="1:6" x14ac:dyDescent="0.25">
      <c r="A22" s="1" t="s">
        <v>60</v>
      </c>
      <c r="F22" s="44">
        <v>500</v>
      </c>
    </row>
    <row r="23" spans="1:6" x14ac:dyDescent="0.25">
      <c r="A23" s="1" t="s">
        <v>22</v>
      </c>
      <c r="F23" s="44">
        <v>720</v>
      </c>
    </row>
    <row r="24" spans="1:6" x14ac:dyDescent="0.25">
      <c r="A24" s="1" t="s">
        <v>23</v>
      </c>
      <c r="F24" s="44">
        <v>1500</v>
      </c>
    </row>
    <row r="25" spans="1:6" x14ac:dyDescent="0.25">
      <c r="A25" s="1" t="s">
        <v>88</v>
      </c>
      <c r="F25" s="44">
        <v>1200</v>
      </c>
    </row>
    <row r="26" spans="1:6" x14ac:dyDescent="0.25">
      <c r="F26" s="35"/>
    </row>
    <row r="27" spans="1:6" x14ac:dyDescent="0.25">
      <c r="A27" s="7" t="s">
        <v>126</v>
      </c>
      <c r="F27" s="35"/>
    </row>
    <row r="28" spans="1:6" x14ac:dyDescent="0.25">
      <c r="F28" s="35"/>
    </row>
    <row r="29" spans="1:6" x14ac:dyDescent="0.25">
      <c r="A29" s="1" t="s">
        <v>113</v>
      </c>
      <c r="F29" s="44">
        <v>27</v>
      </c>
    </row>
    <row r="30" spans="1:6" x14ac:dyDescent="0.25">
      <c r="A30" s="1" t="s">
        <v>114</v>
      </c>
      <c r="E30" s="36"/>
      <c r="F30" s="44">
        <v>47</v>
      </c>
    </row>
    <row r="31" spans="1:6" x14ac:dyDescent="0.25">
      <c r="A31" s="1" t="s">
        <v>112</v>
      </c>
      <c r="F31" s="44">
        <v>40</v>
      </c>
    </row>
    <row r="32" spans="1:6" x14ac:dyDescent="0.25">
      <c r="A32" s="1" t="s">
        <v>115</v>
      </c>
      <c r="E32" s="37"/>
      <c r="F32" s="30">
        <v>0.25</v>
      </c>
    </row>
    <row r="33" spans="1:8" x14ac:dyDescent="0.25">
      <c r="F33" s="31"/>
    </row>
    <row r="34" spans="1:8" x14ac:dyDescent="0.25">
      <c r="A34" s="1" t="s">
        <v>64</v>
      </c>
      <c r="F34" s="32" t="s">
        <v>123</v>
      </c>
      <c r="H34" s="1" t="s">
        <v>128</v>
      </c>
    </row>
    <row r="35" spans="1:8" x14ac:dyDescent="0.25">
      <c r="F35" s="31"/>
    </row>
    <row r="36" spans="1:8" x14ac:dyDescent="0.25">
      <c r="A36" s="7" t="s">
        <v>101</v>
      </c>
      <c r="B36" s="1"/>
      <c r="F36" s="31"/>
    </row>
    <row r="37" spans="1:8" x14ac:dyDescent="0.25">
      <c r="A37" s="1"/>
      <c r="B37" s="1"/>
      <c r="F37" s="31"/>
      <c r="H37" s="1"/>
    </row>
    <row r="38" spans="1:8" x14ac:dyDescent="0.25">
      <c r="A38" s="1" t="s">
        <v>130</v>
      </c>
      <c r="B38" s="1"/>
      <c r="F38" s="46">
        <v>500</v>
      </c>
      <c r="H38" s="1" t="s">
        <v>105</v>
      </c>
    </row>
    <row r="39" spans="1:8" x14ac:dyDescent="0.25">
      <c r="A39" s="1" t="s">
        <v>129</v>
      </c>
      <c r="B39" s="1"/>
      <c r="F39" s="46">
        <v>0</v>
      </c>
      <c r="H39" s="1"/>
    </row>
    <row r="40" spans="1:8" x14ac:dyDescent="0.25">
      <c r="A40" s="1" t="s">
        <v>92</v>
      </c>
      <c r="B40" s="1"/>
      <c r="F40" s="46">
        <v>125</v>
      </c>
      <c r="H40" s="1"/>
    </row>
    <row r="41" spans="1:8" x14ac:dyDescent="0.25">
      <c r="A41" s="1" t="s">
        <v>23</v>
      </c>
      <c r="B41" s="1"/>
      <c r="F41" s="46">
        <v>99</v>
      </c>
      <c r="H41" s="1"/>
    </row>
    <row r="42" spans="1:8" x14ac:dyDescent="0.25">
      <c r="A42" s="1" t="s">
        <v>93</v>
      </c>
      <c r="B42" s="1"/>
      <c r="F42" s="46">
        <v>350</v>
      </c>
      <c r="H42" s="1"/>
    </row>
    <row r="43" spans="1:8" x14ac:dyDescent="0.25">
      <c r="A43" s="1" t="s">
        <v>94</v>
      </c>
      <c r="B43" s="1"/>
      <c r="F43" s="46">
        <v>25</v>
      </c>
      <c r="H43" s="1"/>
    </row>
    <row r="44" spans="1:8" x14ac:dyDescent="0.25">
      <c r="A44" s="1" t="s">
        <v>95</v>
      </c>
      <c r="B44" s="1"/>
      <c r="F44" s="46">
        <v>150</v>
      </c>
      <c r="H44" s="1"/>
    </row>
    <row r="45" spans="1:8" x14ac:dyDescent="0.25">
      <c r="A45" s="1" t="s">
        <v>96</v>
      </c>
      <c r="B45" s="1"/>
      <c r="F45" s="46">
        <v>75</v>
      </c>
      <c r="H45" s="1"/>
    </row>
    <row r="46" spans="1:8" x14ac:dyDescent="0.25">
      <c r="A46" s="1" t="s">
        <v>97</v>
      </c>
      <c r="B46" s="1"/>
      <c r="F46" s="46">
        <v>300</v>
      </c>
      <c r="H46" s="1"/>
    </row>
    <row r="47" spans="1:8" x14ac:dyDescent="0.25">
      <c r="A47" s="1" t="s">
        <v>103</v>
      </c>
      <c r="B47" s="1"/>
      <c r="F47" s="46">
        <v>300</v>
      </c>
      <c r="H47" s="1" t="s">
        <v>105</v>
      </c>
    </row>
    <row r="48" spans="1:8" x14ac:dyDescent="0.25">
      <c r="A48" s="1" t="s">
        <v>98</v>
      </c>
      <c r="B48" s="1"/>
      <c r="F48" s="44">
        <v>0</v>
      </c>
    </row>
    <row r="49" spans="1:6" x14ac:dyDescent="0.25">
      <c r="A49" s="1" t="s">
        <v>99</v>
      </c>
      <c r="B49" s="1"/>
      <c r="F49" s="44">
        <v>0</v>
      </c>
    </row>
    <row r="50" spans="1:6" x14ac:dyDescent="0.25">
      <c r="A50" s="1" t="s">
        <v>119</v>
      </c>
      <c r="B50" s="1"/>
      <c r="F50" s="44">
        <v>500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E16" sqref="E16"/>
    </sheetView>
  </sheetViews>
  <sheetFormatPr defaultRowHeight="15" x14ac:dyDescent="0.25"/>
  <cols>
    <col min="1" max="3" width="9.140625" style="28"/>
    <col min="4" max="4" width="30.42578125" style="28" customWidth="1"/>
    <col min="5" max="5" width="11.42578125" style="28" bestFit="1" customWidth="1"/>
    <col min="6" max="16384" width="9.140625" style="28"/>
  </cols>
  <sheetData>
    <row r="2" spans="1:7" ht="26.25" x14ac:dyDescent="0.4">
      <c r="A2" s="47" t="s">
        <v>118</v>
      </c>
      <c r="B2" s="47"/>
      <c r="C2" s="47"/>
      <c r="D2" s="47"/>
      <c r="E2" s="47"/>
    </row>
    <row r="4" spans="1:7" x14ac:dyDescent="0.25">
      <c r="E4" s="33" t="s">
        <v>109</v>
      </c>
    </row>
    <row r="6" spans="1:7" x14ac:dyDescent="0.25">
      <c r="A6" s="1" t="s">
        <v>127</v>
      </c>
      <c r="E6" s="34">
        <f>'berekening 2017'!H54+Invoer!F16</f>
        <v>31140</v>
      </c>
      <c r="G6" s="1"/>
    </row>
    <row r="7" spans="1:7" x14ac:dyDescent="0.25">
      <c r="E7" s="35"/>
    </row>
    <row r="8" spans="1:7" x14ac:dyDescent="0.25">
      <c r="A8" s="1" t="s">
        <v>110</v>
      </c>
      <c r="E8" s="34">
        <f>'berekening 2017'!H106</f>
        <v>4441.7275399999999</v>
      </c>
    </row>
    <row r="9" spans="1:7" x14ac:dyDescent="0.25">
      <c r="A9" s="1"/>
      <c r="E9" s="35"/>
    </row>
    <row r="10" spans="1:7" x14ac:dyDescent="0.25">
      <c r="A10" s="1" t="s">
        <v>111</v>
      </c>
      <c r="E10" s="34">
        <f>'berekening 2017'!H109</f>
        <v>1257.5651</v>
      </c>
    </row>
    <row r="11" spans="1:7" x14ac:dyDescent="0.25">
      <c r="A11" s="1"/>
      <c r="E11" s="35"/>
    </row>
    <row r="12" spans="1:7" x14ac:dyDescent="0.25">
      <c r="A12" s="1" t="s">
        <v>121</v>
      </c>
      <c r="E12" s="34">
        <f>'berekening 2017'!H111</f>
        <v>25440.70736</v>
      </c>
    </row>
    <row r="13" spans="1:7" x14ac:dyDescent="0.25">
      <c r="A13" s="1"/>
      <c r="E13" s="35"/>
    </row>
    <row r="14" spans="1:7" x14ac:dyDescent="0.25">
      <c r="A14" s="1" t="s">
        <v>91</v>
      </c>
      <c r="E14" s="34">
        <f>'berekening 2017'!H113</f>
        <v>2120.0589466666665</v>
      </c>
    </row>
    <row r="15" spans="1:7" x14ac:dyDescent="0.25">
      <c r="E15" s="35"/>
    </row>
    <row r="16" spans="1:7" x14ac:dyDescent="0.25">
      <c r="A16" s="1" t="s">
        <v>120</v>
      </c>
      <c r="E16" s="34">
        <f>'berekening 2017'!H135</f>
        <v>-303.94105333333346</v>
      </c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B2:Q1048493"/>
  <sheetViews>
    <sheetView zoomScaleNormal="100" workbookViewId="0">
      <pane xSplit="1" ySplit="2" topLeftCell="B45" activePane="bottomRight" state="frozen"/>
      <selection pane="topRight" activeCell="B1" sqref="B1"/>
      <selection pane="bottomLeft" activeCell="A8" sqref="A8"/>
      <selection pane="bottomRight" activeCell="G96" sqref="G96"/>
    </sheetView>
  </sheetViews>
  <sheetFormatPr defaultColWidth="9" defaultRowHeight="15" x14ac:dyDescent="0.25"/>
  <cols>
    <col min="1" max="1" width="2.42578125" style="1" customWidth="1"/>
    <col min="2" max="2" width="9" style="1"/>
    <col min="3" max="5" width="10.5703125" style="1" bestFit="1" customWidth="1"/>
    <col min="6" max="6" width="21.7109375" style="1" customWidth="1"/>
    <col min="7" max="10" width="12.42578125" style="1" customWidth="1"/>
    <col min="11" max="11" width="9" style="1"/>
    <col min="12" max="12" width="1.85546875" style="1" customWidth="1"/>
    <col min="13" max="16" width="9" style="1"/>
    <col min="17" max="17" width="9.28515625" style="1" bestFit="1" customWidth="1"/>
    <col min="18" max="16384" width="9" style="1"/>
  </cols>
  <sheetData>
    <row r="2" spans="2:17" ht="25.9" x14ac:dyDescent="0.5">
      <c r="B2" s="47" t="s">
        <v>89</v>
      </c>
      <c r="C2" s="47"/>
      <c r="D2" s="47"/>
      <c r="E2" s="47"/>
      <c r="F2" s="47"/>
    </row>
    <row r="4" spans="2:17" ht="15" customHeight="1" x14ac:dyDescent="1.65">
      <c r="G4" s="5" t="s">
        <v>56</v>
      </c>
      <c r="H4" s="5" t="s">
        <v>57</v>
      </c>
      <c r="I4" s="5" t="s">
        <v>58</v>
      </c>
      <c r="J4" s="5" t="s">
        <v>59</v>
      </c>
      <c r="L4" s="2"/>
    </row>
    <row r="5" spans="2:17" ht="14.45" x14ac:dyDescent="0.3">
      <c r="B5" s="1" t="s">
        <v>3</v>
      </c>
    </row>
    <row r="7" spans="2:17" ht="14.45" x14ac:dyDescent="0.3">
      <c r="B7" s="1" t="s">
        <v>80</v>
      </c>
      <c r="N7" s="7" t="s">
        <v>81</v>
      </c>
    </row>
    <row r="8" spans="2:17" ht="14.45" x14ac:dyDescent="0.3">
      <c r="N8" s="7"/>
    </row>
    <row r="9" spans="2:17" ht="15" customHeight="1" x14ac:dyDescent="0.4">
      <c r="B9" s="1" t="s">
        <v>82</v>
      </c>
      <c r="K9" s="3"/>
      <c r="L9" s="16"/>
      <c r="Q9" s="8"/>
    </row>
    <row r="10" spans="2:17" ht="15" customHeight="1" x14ac:dyDescent="0.5">
      <c r="B10" s="1" t="s">
        <v>0</v>
      </c>
      <c r="C10" s="1" t="s">
        <v>53</v>
      </c>
      <c r="E10" s="3"/>
      <c r="F10" s="3"/>
      <c r="G10" s="21"/>
      <c r="H10" s="18">
        <f t="shared" ref="H10:H14" si="0">N10</f>
        <v>0</v>
      </c>
      <c r="I10" s="38">
        <f t="shared" ref="I10:I11" si="1">0.2*H10</f>
        <v>0</v>
      </c>
      <c r="J10" s="14">
        <f t="shared" ref="J10:J14" si="2">+G10+H10-I10</f>
        <v>0</v>
      </c>
      <c r="K10" s="3"/>
      <c r="L10" s="4"/>
      <c r="N10" s="39">
        <f>Invoer!F6</f>
        <v>0</v>
      </c>
      <c r="Q10" s="8"/>
    </row>
    <row r="11" spans="2:17" ht="15" customHeight="1" x14ac:dyDescent="0.5">
      <c r="B11" s="1" t="s">
        <v>1</v>
      </c>
      <c r="C11" s="1" t="s">
        <v>4</v>
      </c>
      <c r="E11" s="3"/>
      <c r="F11" s="3"/>
      <c r="G11" s="21"/>
      <c r="H11" s="18">
        <f t="shared" si="0"/>
        <v>0</v>
      </c>
      <c r="I11" s="38">
        <f t="shared" si="1"/>
        <v>0</v>
      </c>
      <c r="J11" s="14">
        <f t="shared" si="2"/>
        <v>0</v>
      </c>
      <c r="K11" s="3"/>
      <c r="L11" s="4"/>
      <c r="N11" s="39">
        <f>Invoer!F7</f>
        <v>0</v>
      </c>
      <c r="Q11" s="8"/>
    </row>
    <row r="12" spans="2:17" ht="15" customHeight="1" x14ac:dyDescent="0.5">
      <c r="B12" s="1" t="s">
        <v>2</v>
      </c>
      <c r="C12" s="1" t="s">
        <v>5</v>
      </c>
      <c r="E12" s="3"/>
      <c r="F12" s="3"/>
      <c r="G12" s="21"/>
      <c r="H12" s="18">
        <f t="shared" si="0"/>
        <v>0</v>
      </c>
      <c r="I12" s="38">
        <f>0.2*H12</f>
        <v>0</v>
      </c>
      <c r="J12" s="14">
        <f t="shared" si="2"/>
        <v>0</v>
      </c>
      <c r="K12" s="3"/>
      <c r="L12" s="4"/>
      <c r="N12" s="39">
        <f>Invoer!F8</f>
        <v>0</v>
      </c>
    </row>
    <row r="13" spans="2:17" ht="15" customHeight="1" x14ac:dyDescent="0.5">
      <c r="B13" s="1" t="s">
        <v>51</v>
      </c>
      <c r="C13" s="1" t="s">
        <v>6</v>
      </c>
      <c r="E13" s="3"/>
      <c r="F13" s="3"/>
      <c r="G13" s="21"/>
      <c r="H13" s="18">
        <f t="shared" si="0"/>
        <v>5000</v>
      </c>
      <c r="I13" s="38">
        <f>0.2*H13</f>
        <v>1000</v>
      </c>
      <c r="J13" s="14">
        <f t="shared" si="2"/>
        <v>4000</v>
      </c>
      <c r="K13" s="3"/>
      <c r="L13" s="4"/>
      <c r="N13" s="39">
        <f>Invoer!F9</f>
        <v>5000</v>
      </c>
      <c r="O13" s="4"/>
    </row>
    <row r="14" spans="2:17" ht="15" customHeight="1" x14ac:dyDescent="0.5">
      <c r="B14" s="1" t="s">
        <v>52</v>
      </c>
      <c r="C14" s="1" t="s">
        <v>7</v>
      </c>
      <c r="E14" s="3"/>
      <c r="F14" s="3"/>
      <c r="G14" s="21"/>
      <c r="H14" s="18">
        <f t="shared" si="0"/>
        <v>0</v>
      </c>
      <c r="I14" s="38">
        <f>0.2*H14</f>
        <v>0</v>
      </c>
      <c r="J14" s="14">
        <f t="shared" si="2"/>
        <v>0</v>
      </c>
      <c r="K14" s="3"/>
      <c r="L14" s="4"/>
      <c r="N14" s="39">
        <f>Invoer!F10</f>
        <v>0</v>
      </c>
      <c r="O14" s="4"/>
    </row>
    <row r="15" spans="2:17" ht="15" customHeight="1" x14ac:dyDescent="0.5">
      <c r="E15" s="3"/>
      <c r="F15" s="3"/>
      <c r="G15" s="3"/>
      <c r="H15" s="3"/>
      <c r="I15" s="3"/>
      <c r="J15" s="3"/>
      <c r="K15" s="3"/>
      <c r="L15" s="16"/>
      <c r="N15" s="17">
        <f>SUM(N9:N14)</f>
        <v>5000</v>
      </c>
      <c r="O15" s="16"/>
    </row>
    <row r="16" spans="2:17" ht="15" customHeight="1" x14ac:dyDescent="0.4">
      <c r="B16" s="1" t="s">
        <v>83</v>
      </c>
      <c r="E16" s="3"/>
      <c r="F16" s="3"/>
      <c r="G16" s="3"/>
      <c r="H16" s="3"/>
      <c r="I16" s="3"/>
      <c r="J16" s="3"/>
      <c r="K16" s="3"/>
      <c r="L16" s="16"/>
      <c r="N16" s="20"/>
      <c r="O16" s="16"/>
    </row>
    <row r="18" spans="2:10" ht="14.45" x14ac:dyDescent="0.3">
      <c r="B18" s="1" t="s">
        <v>8</v>
      </c>
      <c r="H18" s="1" t="s">
        <v>61</v>
      </c>
      <c r="J18" s="1" t="s">
        <v>62</v>
      </c>
    </row>
    <row r="20" spans="2:10" ht="14.45" x14ac:dyDescent="0.3">
      <c r="B20" s="1" t="s">
        <v>34</v>
      </c>
      <c r="C20" s="1" t="s">
        <v>9</v>
      </c>
      <c r="J20" s="40">
        <f>Invoer!F29*Invoer!F30*Invoer!F31+(Invoer!F32*Invoer!F14)</f>
        <v>53260</v>
      </c>
    </row>
    <row r="21" spans="2:10" ht="14.45" x14ac:dyDescent="0.3">
      <c r="B21" s="1" t="s">
        <v>35</v>
      </c>
      <c r="C21" s="1" t="s">
        <v>10</v>
      </c>
      <c r="H21" s="41">
        <f>Invoer!F14</f>
        <v>10000</v>
      </c>
    </row>
    <row r="22" spans="2:10" ht="14.45" x14ac:dyDescent="0.3">
      <c r="B22" s="1" t="s">
        <v>84</v>
      </c>
    </row>
    <row r="23" spans="2:10" ht="14.45" x14ac:dyDescent="0.3">
      <c r="B23" s="1" t="s">
        <v>36</v>
      </c>
      <c r="C23" s="1" t="s">
        <v>11</v>
      </c>
      <c r="H23" s="10">
        <f>0.2*Invoer!F6</f>
        <v>0</v>
      </c>
    </row>
    <row r="24" spans="2:10" ht="14.45" x14ac:dyDescent="0.3">
      <c r="B24" s="1" t="s">
        <v>37</v>
      </c>
      <c r="C24" s="1" t="s">
        <v>12</v>
      </c>
      <c r="H24" s="10">
        <f>0.2*Invoer!F7</f>
        <v>0</v>
      </c>
    </row>
    <row r="25" spans="2:10" ht="14.45" x14ac:dyDescent="0.3">
      <c r="B25" s="1" t="s">
        <v>38</v>
      </c>
      <c r="C25" s="1" t="s">
        <v>13</v>
      </c>
      <c r="H25" s="10">
        <f>0.2*Invoer!F8</f>
        <v>0</v>
      </c>
    </row>
    <row r="26" spans="2:10" x14ac:dyDescent="0.25">
      <c r="B26" s="1" t="s">
        <v>39</v>
      </c>
      <c r="C26" s="1" t="s">
        <v>14</v>
      </c>
      <c r="H26" s="10">
        <f>0.2*Invoer!F9</f>
        <v>1000</v>
      </c>
    </row>
    <row r="27" spans="2:10" x14ac:dyDescent="0.25">
      <c r="B27" s="1" t="s">
        <v>40</v>
      </c>
      <c r="C27" s="1" t="s">
        <v>15</v>
      </c>
      <c r="H27" s="10">
        <f>0.2*Invoer!F10</f>
        <v>0</v>
      </c>
    </row>
    <row r="28" spans="2:10" x14ac:dyDescent="0.25">
      <c r="B28" s="1" t="s">
        <v>61</v>
      </c>
    </row>
    <row r="29" spans="2:10" x14ac:dyDescent="0.25">
      <c r="B29" s="1" t="s">
        <v>41</v>
      </c>
      <c r="C29" s="1" t="s">
        <v>16</v>
      </c>
      <c r="H29" s="41">
        <f>Invoer!F15</f>
        <v>4500</v>
      </c>
    </row>
    <row r="30" spans="2:10" x14ac:dyDescent="0.25">
      <c r="C30" s="1" t="s">
        <v>104</v>
      </c>
      <c r="H30" s="41">
        <f>Invoer!F16</f>
        <v>-6250</v>
      </c>
    </row>
    <row r="31" spans="2:10" x14ac:dyDescent="0.25">
      <c r="B31" s="1" t="s">
        <v>42</v>
      </c>
      <c r="C31" s="1" t="s">
        <v>17</v>
      </c>
      <c r="H31" s="41">
        <f>Invoer!F17</f>
        <v>0</v>
      </c>
    </row>
    <row r="32" spans="2:10" x14ac:dyDescent="0.25">
      <c r="B32" s="1" t="s">
        <v>43</v>
      </c>
      <c r="C32" s="1" t="s">
        <v>18</v>
      </c>
      <c r="H32" s="41">
        <f>Invoer!F18</f>
        <v>0</v>
      </c>
    </row>
    <row r="33" spans="2:10" x14ac:dyDescent="0.25">
      <c r="B33" s="1" t="s">
        <v>44</v>
      </c>
      <c r="C33" s="1" t="s">
        <v>19</v>
      </c>
      <c r="H33" s="41">
        <f>Invoer!F19</f>
        <v>1500</v>
      </c>
    </row>
    <row r="34" spans="2:10" x14ac:dyDescent="0.25">
      <c r="B34" s="1" t="s">
        <v>45</v>
      </c>
      <c r="C34" s="7" t="s">
        <v>85</v>
      </c>
      <c r="H34" s="41">
        <f>SUM(G35:G40)</f>
        <v>5120</v>
      </c>
    </row>
    <row r="35" spans="2:10" x14ac:dyDescent="0.25">
      <c r="C35" s="1" t="s">
        <v>20</v>
      </c>
      <c r="G35" s="42">
        <f>Invoer!F20</f>
        <v>1200</v>
      </c>
    </row>
    <row r="36" spans="2:10" x14ac:dyDescent="0.25">
      <c r="C36" s="1" t="s">
        <v>21</v>
      </c>
      <c r="G36" s="42">
        <f>Invoer!F21</f>
        <v>0</v>
      </c>
    </row>
    <row r="37" spans="2:10" x14ac:dyDescent="0.25">
      <c r="C37" s="1" t="s">
        <v>60</v>
      </c>
      <c r="G37" s="42">
        <f>Invoer!F22</f>
        <v>500</v>
      </c>
    </row>
    <row r="38" spans="2:10" x14ac:dyDescent="0.25">
      <c r="C38" s="1" t="s">
        <v>22</v>
      </c>
      <c r="G38" s="42">
        <f>Invoer!F23</f>
        <v>720</v>
      </c>
    </row>
    <row r="39" spans="2:10" x14ac:dyDescent="0.25">
      <c r="C39" s="1" t="s">
        <v>23</v>
      </c>
      <c r="G39" s="42">
        <f>Invoer!F24</f>
        <v>1500</v>
      </c>
    </row>
    <row r="40" spans="2:10" x14ac:dyDescent="0.25">
      <c r="C40" s="1" t="s">
        <v>88</v>
      </c>
      <c r="G40" s="42">
        <f>Invoer!F25</f>
        <v>1200</v>
      </c>
    </row>
    <row r="41" spans="2:10" x14ac:dyDescent="0.25">
      <c r="G41" s="8"/>
    </row>
    <row r="42" spans="2:10" x14ac:dyDescent="0.25">
      <c r="C42" s="7" t="s">
        <v>24</v>
      </c>
    </row>
    <row r="43" spans="2:10" x14ac:dyDescent="0.25">
      <c r="B43" s="1" t="s">
        <v>46</v>
      </c>
      <c r="C43" s="1" t="s">
        <v>25</v>
      </c>
      <c r="J43" s="41">
        <v>0</v>
      </c>
    </row>
    <row r="44" spans="2:10" x14ac:dyDescent="0.25">
      <c r="B44" s="1" t="s">
        <v>47</v>
      </c>
      <c r="C44" s="1" t="s">
        <v>26</v>
      </c>
      <c r="J44" s="41">
        <v>0</v>
      </c>
    </row>
    <row r="45" spans="2:10" x14ac:dyDescent="0.25">
      <c r="J45" s="22"/>
    </row>
    <row r="46" spans="2:10" x14ac:dyDescent="0.25">
      <c r="B46" s="1" t="s">
        <v>48</v>
      </c>
      <c r="C46" s="1" t="s">
        <v>27</v>
      </c>
      <c r="J46" s="41">
        <v>0</v>
      </c>
    </row>
    <row r="47" spans="2:10" x14ac:dyDescent="0.25">
      <c r="B47" s="1" t="s">
        <v>49</v>
      </c>
      <c r="C47" s="1" t="s">
        <v>28</v>
      </c>
      <c r="J47" s="41">
        <v>0</v>
      </c>
    </row>
    <row r="48" spans="2:10" x14ac:dyDescent="0.25">
      <c r="B48" s="1" t="s">
        <v>50</v>
      </c>
      <c r="C48" s="1" t="s">
        <v>29</v>
      </c>
      <c r="H48" s="41">
        <v>0</v>
      </c>
      <c r="J48" s="41">
        <v>0</v>
      </c>
    </row>
    <row r="49" spans="2:10" x14ac:dyDescent="0.25">
      <c r="B49" s="1" t="s">
        <v>33</v>
      </c>
      <c r="C49" s="1" t="s">
        <v>30</v>
      </c>
      <c r="H49" s="41">
        <v>0</v>
      </c>
      <c r="J49" s="41">
        <v>0</v>
      </c>
    </row>
    <row r="50" spans="2:10" x14ac:dyDescent="0.25">
      <c r="B50" s="1" t="s">
        <v>32</v>
      </c>
      <c r="C50" s="1" t="s">
        <v>31</v>
      </c>
      <c r="H50" s="41">
        <v>0</v>
      </c>
    </row>
    <row r="54" spans="2:10" x14ac:dyDescent="0.25">
      <c r="C54" s="1" t="s">
        <v>86</v>
      </c>
      <c r="H54" s="10">
        <f>SUM(J19:J50)-SUM(H19:H50)</f>
        <v>37390</v>
      </c>
    </row>
    <row r="59" spans="2:10" x14ac:dyDescent="0.25">
      <c r="B59" s="1" t="s">
        <v>55</v>
      </c>
    </row>
    <row r="61" spans="2:10" x14ac:dyDescent="0.25">
      <c r="B61" s="9" t="s">
        <v>54</v>
      </c>
    </row>
    <row r="62" spans="2:10" x14ac:dyDescent="0.25">
      <c r="B62" s="1" t="s">
        <v>64</v>
      </c>
      <c r="H62" s="43" t="s">
        <v>63</v>
      </c>
      <c r="I62" s="15" t="s">
        <v>124</v>
      </c>
    </row>
    <row r="66" spans="2:9" x14ac:dyDescent="0.25">
      <c r="B66" s="1" t="s">
        <v>73</v>
      </c>
      <c r="H66" s="10">
        <f>H54</f>
        <v>37390</v>
      </c>
    </row>
    <row r="67" spans="2:9" x14ac:dyDescent="0.25">
      <c r="F67" s="8"/>
      <c r="G67" s="8"/>
    </row>
    <row r="68" spans="2:9" x14ac:dyDescent="0.25">
      <c r="C68" s="1" t="s">
        <v>72</v>
      </c>
      <c r="F68" s="8"/>
      <c r="G68" s="8"/>
    </row>
    <row r="69" spans="2:9" x14ac:dyDescent="0.25">
      <c r="C69" s="12">
        <f>N15</f>
        <v>5000</v>
      </c>
      <c r="E69" s="12">
        <f>C69*-0.28</f>
        <v>-1400.0000000000002</v>
      </c>
      <c r="F69" s="8"/>
      <c r="G69" s="8">
        <f>+IF(C69&lt;2300,0,E69)</f>
        <v>-1400.0000000000002</v>
      </c>
      <c r="I69" s="15" t="s">
        <v>87</v>
      </c>
    </row>
    <row r="70" spans="2:9" x14ac:dyDescent="0.25">
      <c r="F70" s="8"/>
      <c r="G70" s="8"/>
    </row>
    <row r="71" spans="2:9" x14ac:dyDescent="0.25">
      <c r="B71" s="1" t="s">
        <v>65</v>
      </c>
      <c r="F71" s="8"/>
      <c r="G71" s="8"/>
      <c r="H71" s="10">
        <f>+H66+G69</f>
        <v>35990</v>
      </c>
    </row>
    <row r="72" spans="2:9" x14ac:dyDescent="0.25">
      <c r="F72" s="8"/>
      <c r="G72" s="8"/>
    </row>
    <row r="73" spans="2:9" x14ac:dyDescent="0.25">
      <c r="B73" s="7" t="s">
        <v>74</v>
      </c>
      <c r="F73" s="8"/>
      <c r="G73" s="8"/>
    </row>
    <row r="74" spans="2:9" x14ac:dyDescent="0.25">
      <c r="C74" s="1" t="s">
        <v>68</v>
      </c>
      <c r="E74" s="8">
        <v>-7280</v>
      </c>
      <c r="G74" s="8">
        <f>IF($H$62="ja",E74,0)</f>
        <v>-7280</v>
      </c>
    </row>
    <row r="75" spans="2:9" x14ac:dyDescent="0.25">
      <c r="C75" s="1" t="s">
        <v>69</v>
      </c>
      <c r="E75" s="8">
        <v>-2123</v>
      </c>
      <c r="G75" s="8">
        <f>IF($H$62="ja",E75,0)</f>
        <v>-2123</v>
      </c>
    </row>
    <row r="76" spans="2:9" x14ac:dyDescent="0.25">
      <c r="C76" s="1" t="s">
        <v>90</v>
      </c>
      <c r="F76" s="8"/>
      <c r="G76" s="8"/>
    </row>
    <row r="77" spans="2:9" x14ac:dyDescent="0.25">
      <c r="F77" s="8"/>
      <c r="G77" s="8"/>
    </row>
    <row r="78" spans="2:9" x14ac:dyDescent="0.25">
      <c r="B78" s="1" t="s">
        <v>75</v>
      </c>
      <c r="F78" s="8"/>
      <c r="G78" s="8"/>
      <c r="H78" s="10">
        <f>+H71+G74+G75</f>
        <v>26587</v>
      </c>
    </row>
    <row r="79" spans="2:9" x14ac:dyDescent="0.25">
      <c r="C79" s="1" t="s">
        <v>70</v>
      </c>
      <c r="F79" s="8"/>
      <c r="G79" s="8"/>
    </row>
    <row r="80" spans="2:9" x14ac:dyDescent="0.25">
      <c r="E80" s="11">
        <v>0.14000000000000001</v>
      </c>
      <c r="F80" s="8">
        <f>+H78</f>
        <v>26587</v>
      </c>
      <c r="G80" s="12">
        <f>+E80*F80*-1</f>
        <v>-3722.1800000000003</v>
      </c>
    </row>
    <row r="81" spans="2:8" x14ac:dyDescent="0.25">
      <c r="F81" s="8"/>
      <c r="G81" s="8"/>
    </row>
    <row r="82" spans="2:8" x14ac:dyDescent="0.25">
      <c r="B82" s="1" t="str">
        <f>IF(H78&lt;0,"Negatief inkomen (verrekenbaar)","")</f>
        <v/>
      </c>
      <c r="F82" s="8"/>
      <c r="G82" s="8"/>
      <c r="H82" s="12" t="str">
        <f>IF(H78&lt;0,SUM(G78:H80),"")</f>
        <v/>
      </c>
    </row>
    <row r="83" spans="2:8" x14ac:dyDescent="0.25">
      <c r="F83" s="8"/>
      <c r="G83" s="8"/>
    </row>
    <row r="84" spans="2:8" x14ac:dyDescent="0.25">
      <c r="B84" s="1" t="s">
        <v>76</v>
      </c>
      <c r="G84" s="8"/>
      <c r="H84" s="10">
        <f>+IF(H78+G80&lt;0,0,H78+G80)</f>
        <v>22864.82</v>
      </c>
    </row>
    <row r="85" spans="2:8" x14ac:dyDescent="0.25">
      <c r="B85" s="1">
        <v>1</v>
      </c>
      <c r="C85" s="8">
        <v>0</v>
      </c>
      <c r="D85" s="8">
        <v>19922</v>
      </c>
      <c r="E85" s="6">
        <v>0.36549999999999999</v>
      </c>
      <c r="F85" s="8"/>
      <c r="G85" s="8">
        <f>IF(H84&gt;D85,D85*E85,H84*E85)</f>
        <v>7281.491</v>
      </c>
    </row>
    <row r="86" spans="2:8" x14ac:dyDescent="0.25">
      <c r="B86" s="1">
        <v>2</v>
      </c>
      <c r="C86" s="8">
        <v>19923</v>
      </c>
      <c r="D86" s="8">
        <v>33715</v>
      </c>
      <c r="E86" s="6">
        <v>0.40400000000000003</v>
      </c>
      <c r="F86" s="8"/>
      <c r="G86" s="8">
        <f>IF(H84&gt;C86,IF(H84&gt;D86,(D86-C86)*E86,(H84-C86)*E86),0)</f>
        <v>1188.4952799999999</v>
      </c>
    </row>
    <row r="87" spans="2:8" x14ac:dyDescent="0.25">
      <c r="B87" s="1">
        <v>3</v>
      </c>
      <c r="C87" s="8">
        <v>33716</v>
      </c>
      <c r="D87" s="8">
        <v>66421</v>
      </c>
      <c r="E87" s="6">
        <v>0.40400000000000003</v>
      </c>
      <c r="F87" s="8"/>
      <c r="G87" s="8">
        <f>IF(H84&gt;C87,IF(H84&gt;D87,(D87-C87)*E87,(H84-C87)*E87),0)</f>
        <v>0</v>
      </c>
    </row>
    <row r="88" spans="2:8" x14ac:dyDescent="0.25">
      <c r="C88" s="8"/>
      <c r="D88" s="8"/>
      <c r="E88" s="6"/>
      <c r="F88" s="8"/>
      <c r="G88" s="8"/>
    </row>
    <row r="89" spans="2:8" x14ac:dyDescent="0.25">
      <c r="B89" s="1">
        <v>4</v>
      </c>
      <c r="C89" s="8">
        <v>66422</v>
      </c>
      <c r="D89" s="8"/>
      <c r="E89" s="6">
        <v>0.52</v>
      </c>
      <c r="F89" s="8"/>
    </row>
    <row r="90" spans="2:8" x14ac:dyDescent="0.25">
      <c r="C90" s="8"/>
      <c r="D90" s="8"/>
      <c r="E90" s="6"/>
      <c r="F90" s="8"/>
    </row>
    <row r="91" spans="2:8" x14ac:dyDescent="0.25">
      <c r="B91" s="1" t="s">
        <v>77</v>
      </c>
      <c r="C91" s="8"/>
      <c r="D91" s="8"/>
      <c r="F91" s="8"/>
      <c r="G91" s="8"/>
      <c r="H91" s="10">
        <f>SUM(G85:G88)</f>
        <v>8469.9862799999992</v>
      </c>
    </row>
    <row r="92" spans="2:8" x14ac:dyDescent="0.25">
      <c r="F92" s="8"/>
      <c r="G92" s="8"/>
    </row>
    <row r="93" spans="2:8" x14ac:dyDescent="0.25">
      <c r="F93" s="8"/>
      <c r="G93" s="8"/>
    </row>
    <row r="94" spans="2:8" x14ac:dyDescent="0.25">
      <c r="C94" s="8" t="s">
        <v>66</v>
      </c>
      <c r="D94" s="8"/>
      <c r="F94" s="8"/>
      <c r="G94" s="8"/>
    </row>
    <row r="95" spans="2:8" x14ac:dyDescent="0.25">
      <c r="B95" s="1">
        <v>1</v>
      </c>
      <c r="C95" s="8">
        <v>0</v>
      </c>
      <c r="D95" s="8">
        <v>19922</v>
      </c>
      <c r="E95" s="8">
        <v>2242</v>
      </c>
      <c r="F95" s="8"/>
      <c r="G95" s="8">
        <f>IF(H84&gt;0,IF(H84&lt;D95,-E95,IF(H84&lt;D96,E96,0)))</f>
        <v>1399.74126</v>
      </c>
    </row>
    <row r="96" spans="2:8" x14ac:dyDescent="0.25">
      <c r="B96" s="1">
        <v>2</v>
      </c>
      <c r="C96" s="8">
        <v>19923</v>
      </c>
      <c r="D96" s="8">
        <v>66417</v>
      </c>
      <c r="E96" s="8">
        <f>2242-0.04822*(H66-C96)</f>
        <v>1399.74126</v>
      </c>
      <c r="F96" s="8"/>
      <c r="G96" s="8"/>
    </row>
    <row r="97" spans="2:8" x14ac:dyDescent="0.25">
      <c r="B97" s="1">
        <v>3</v>
      </c>
      <c r="C97" s="8">
        <v>66417</v>
      </c>
      <c r="D97" s="8"/>
      <c r="E97" s="8">
        <v>0</v>
      </c>
      <c r="F97" s="8"/>
      <c r="G97" s="8"/>
    </row>
    <row r="98" spans="2:8" x14ac:dyDescent="0.25">
      <c r="C98" s="8"/>
      <c r="D98" s="8"/>
      <c r="F98" s="8"/>
      <c r="G98" s="8"/>
    </row>
    <row r="99" spans="2:8" x14ac:dyDescent="0.25">
      <c r="C99" s="8" t="s">
        <v>67</v>
      </c>
      <c r="D99" s="8"/>
      <c r="F99" s="8"/>
      <c r="G99" s="8"/>
    </row>
    <row r="100" spans="2:8" x14ac:dyDescent="0.25">
      <c r="B100" s="1">
        <v>1</v>
      </c>
      <c r="C100" s="8">
        <v>0</v>
      </c>
      <c r="D100" s="8">
        <v>9146</v>
      </c>
      <c r="E100" s="8">
        <f>0.01793*H66</f>
        <v>670.4027000000001</v>
      </c>
      <c r="F100" s="8"/>
      <c r="G100" s="8">
        <f>IF(H84&gt;0,IF(H66&gt;D100,0,-E100),0)</f>
        <v>0</v>
      </c>
    </row>
    <row r="101" spans="2:8" x14ac:dyDescent="0.25">
      <c r="B101" s="1">
        <v>2</v>
      </c>
      <c r="C101" s="8">
        <v>9147</v>
      </c>
      <c r="D101" s="8">
        <v>19757</v>
      </c>
      <c r="E101" s="8">
        <f>164+(H66-C101)*0.27698</f>
        <v>7986.7461400000002</v>
      </c>
      <c r="F101" s="8"/>
      <c r="G101" s="8">
        <f>IF(H66&gt;D101,0,IF(H66&lt;C101,0,-E101))</f>
        <v>0</v>
      </c>
    </row>
    <row r="102" spans="2:8" x14ac:dyDescent="0.25">
      <c r="B102" s="1">
        <v>3</v>
      </c>
      <c r="C102" s="8">
        <v>19758</v>
      </c>
      <c r="D102" s="8">
        <v>34014</v>
      </c>
      <c r="E102" s="8">
        <v>3103</v>
      </c>
      <c r="F102" s="8"/>
      <c r="G102" s="8">
        <f>IF(H66&gt;D102,0,IF(H66&lt;C102,0,-E102))</f>
        <v>0</v>
      </c>
    </row>
    <row r="103" spans="2:8" x14ac:dyDescent="0.25">
      <c r="B103" s="1">
        <v>4</v>
      </c>
      <c r="C103" s="8">
        <v>34015</v>
      </c>
      <c r="D103" s="8">
        <v>111590</v>
      </c>
      <c r="E103" s="8">
        <f>3103-(H66-C103)*0.04</f>
        <v>2968</v>
      </c>
      <c r="F103" s="8"/>
      <c r="G103" s="8">
        <f>IF(H66&gt;D103,0,IF(H66&lt;C103,0,-E103))</f>
        <v>-2968</v>
      </c>
    </row>
    <row r="104" spans="2:8" x14ac:dyDescent="0.25">
      <c r="B104" s="1">
        <v>5</v>
      </c>
      <c r="C104" s="8">
        <v>111590</v>
      </c>
      <c r="D104" s="8">
        <v>0</v>
      </c>
      <c r="E104" s="8">
        <v>0</v>
      </c>
      <c r="F104" s="8"/>
      <c r="G104" s="8"/>
    </row>
    <row r="105" spans="2:8" x14ac:dyDescent="0.25">
      <c r="C105" s="8"/>
      <c r="D105" s="8"/>
      <c r="F105" s="8"/>
      <c r="G105" s="8"/>
    </row>
    <row r="106" spans="2:8" x14ac:dyDescent="0.25">
      <c r="B106" s="1" t="s">
        <v>78</v>
      </c>
      <c r="C106" s="8"/>
      <c r="D106" s="8"/>
      <c r="F106" s="8"/>
      <c r="G106" s="8"/>
      <c r="H106" s="14">
        <f>+H91+G95+G103-(12*0.36*E117+E126)</f>
        <v>4441.7275399999999</v>
      </c>
    </row>
    <row r="108" spans="2:8" x14ac:dyDescent="0.25">
      <c r="B108" s="1" t="s">
        <v>79</v>
      </c>
    </row>
    <row r="109" spans="2:8" x14ac:dyDescent="0.25">
      <c r="E109" s="13">
        <v>5.5E-2</v>
      </c>
      <c r="H109" s="14">
        <f>+E109*H84</f>
        <v>1257.5651</v>
      </c>
    </row>
    <row r="111" spans="2:8" x14ac:dyDescent="0.25">
      <c r="B111" s="1" t="s">
        <v>71</v>
      </c>
      <c r="H111" s="14">
        <f>+H66-H106-H109+H30</f>
        <v>25440.70736</v>
      </c>
    </row>
    <row r="113" spans="2:10" x14ac:dyDescent="0.25">
      <c r="B113" s="1" t="s">
        <v>91</v>
      </c>
      <c r="H113" s="24">
        <f>H111/12</f>
        <v>2120.0589466666665</v>
      </c>
      <c r="J113" s="23"/>
    </row>
    <row r="115" spans="2:10" x14ac:dyDescent="0.25">
      <c r="B115" s="1" t="s">
        <v>101</v>
      </c>
    </row>
    <row r="117" spans="2:10" x14ac:dyDescent="0.25">
      <c r="B117" s="1" t="s">
        <v>131</v>
      </c>
      <c r="E117" s="25">
        <f>Invoer!F38</f>
        <v>500</v>
      </c>
      <c r="F117" s="26" t="s">
        <v>105</v>
      </c>
      <c r="G117" s="26"/>
      <c r="H117" s="26"/>
    </row>
    <row r="118" spans="2:10" x14ac:dyDescent="0.25">
      <c r="B118" s="1" t="s">
        <v>129</v>
      </c>
      <c r="E118" s="25">
        <f>Invoer!F39</f>
        <v>0</v>
      </c>
      <c r="F118" s="26"/>
      <c r="G118" s="26"/>
      <c r="H118" s="26"/>
    </row>
    <row r="119" spans="2:10" x14ac:dyDescent="0.25">
      <c r="B119" s="1" t="s">
        <v>92</v>
      </c>
      <c r="E119" s="25">
        <f>Invoer!F40</f>
        <v>125</v>
      </c>
      <c r="F119" s="26"/>
      <c r="G119" s="26"/>
      <c r="H119" s="26"/>
    </row>
    <row r="120" spans="2:10" x14ac:dyDescent="0.25">
      <c r="B120" s="1" t="s">
        <v>23</v>
      </c>
      <c r="E120" s="25">
        <f>Invoer!F41</f>
        <v>99</v>
      </c>
      <c r="F120" s="26"/>
      <c r="G120" s="26"/>
      <c r="H120" s="26"/>
    </row>
    <row r="121" spans="2:10" x14ac:dyDescent="0.25">
      <c r="B121" s="1" t="s">
        <v>93</v>
      </c>
      <c r="E121" s="25">
        <f>Invoer!F42</f>
        <v>350</v>
      </c>
      <c r="F121" s="26"/>
      <c r="G121" s="26"/>
      <c r="H121" s="26"/>
    </row>
    <row r="122" spans="2:10" x14ac:dyDescent="0.25">
      <c r="B122" s="1" t="s">
        <v>94</v>
      </c>
      <c r="E122" s="25">
        <f>Invoer!F43</f>
        <v>25</v>
      </c>
      <c r="F122" s="26"/>
      <c r="G122" s="26"/>
      <c r="H122" s="26"/>
    </row>
    <row r="123" spans="2:10" x14ac:dyDescent="0.25">
      <c r="B123" s="1" t="s">
        <v>95</v>
      </c>
      <c r="E123" s="25">
        <f>Invoer!F44</f>
        <v>150</v>
      </c>
      <c r="F123" s="26"/>
      <c r="G123" s="26"/>
      <c r="H123" s="26"/>
    </row>
    <row r="124" spans="2:10" x14ac:dyDescent="0.25">
      <c r="B124" s="1" t="s">
        <v>96</v>
      </c>
      <c r="E124" s="25">
        <f>Invoer!F45</f>
        <v>75</v>
      </c>
      <c r="F124" s="26"/>
      <c r="G124" s="26"/>
      <c r="H124" s="26"/>
    </row>
    <row r="125" spans="2:10" x14ac:dyDescent="0.25">
      <c r="B125" s="1" t="s">
        <v>97</v>
      </c>
      <c r="E125" s="25">
        <f>Invoer!F46</f>
        <v>300</v>
      </c>
      <c r="F125" s="26"/>
      <c r="G125" s="26"/>
      <c r="H125" s="26"/>
    </row>
    <row r="126" spans="2:10" x14ac:dyDescent="0.25">
      <c r="B126" s="1" t="s">
        <v>103</v>
      </c>
      <c r="E126" s="25">
        <f>Invoer!F47</f>
        <v>300</v>
      </c>
      <c r="F126" s="26" t="s">
        <v>106</v>
      </c>
      <c r="G126" s="26"/>
      <c r="H126" s="26"/>
    </row>
    <row r="127" spans="2:10" x14ac:dyDescent="0.25">
      <c r="B127" s="1" t="s">
        <v>98</v>
      </c>
      <c r="E127" s="25">
        <f>Invoer!F48</f>
        <v>0</v>
      </c>
      <c r="F127" s="26"/>
      <c r="G127" s="26"/>
      <c r="H127" s="26"/>
    </row>
    <row r="128" spans="2:10" x14ac:dyDescent="0.25">
      <c r="B128" s="1" t="s">
        <v>99</v>
      </c>
      <c r="E128" s="25">
        <f>Invoer!F49</f>
        <v>0</v>
      </c>
      <c r="F128" s="26"/>
      <c r="G128" s="26"/>
      <c r="H128" s="26"/>
    </row>
    <row r="129" spans="2:11" x14ac:dyDescent="0.25">
      <c r="B129" s="1" t="s">
        <v>100</v>
      </c>
      <c r="E129" s="27"/>
      <c r="F129" s="26"/>
      <c r="G129" s="26"/>
      <c r="H129" s="25">
        <f>SUM(E117:E128)</f>
        <v>1924</v>
      </c>
    </row>
    <row r="131" spans="2:11" x14ac:dyDescent="0.25">
      <c r="B131" s="1" t="s">
        <v>102</v>
      </c>
      <c r="H131" s="24">
        <f>H113-H129</f>
        <v>196.05894666666654</v>
      </c>
    </row>
    <row r="133" spans="2:11" x14ac:dyDescent="0.25">
      <c r="B133" s="1" t="s">
        <v>107</v>
      </c>
      <c r="H133" s="25">
        <f>Invoer!F50</f>
        <v>500</v>
      </c>
    </row>
    <row r="135" spans="2:11" x14ac:dyDescent="0.25">
      <c r="B135" s="1" t="s">
        <v>108</v>
      </c>
      <c r="H135" s="25">
        <f>H131-H133</f>
        <v>-303.94105333333346</v>
      </c>
      <c r="K135" s="26"/>
    </row>
    <row r="1047822" spans="14:14" x14ac:dyDescent="0.25">
      <c r="N1047822" s="19"/>
    </row>
    <row r="1047823" spans="14:14" x14ac:dyDescent="0.25">
      <c r="N1047823" s="19"/>
    </row>
    <row r="1047824" spans="14:14" s="19" customFormat="1" x14ac:dyDescent="0.25"/>
    <row r="1047825" s="19" customFormat="1" x14ac:dyDescent="0.25"/>
    <row r="1047826" s="19" customFormat="1" x14ac:dyDescent="0.25"/>
    <row r="1047827" s="19" customFormat="1" x14ac:dyDescent="0.25"/>
    <row r="1047828" s="19" customFormat="1" x14ac:dyDescent="0.25"/>
    <row r="1047829" s="19" customFormat="1" x14ac:dyDescent="0.25"/>
    <row r="1047830" s="19" customFormat="1" x14ac:dyDescent="0.25"/>
    <row r="1047831" s="19" customFormat="1" x14ac:dyDescent="0.25"/>
    <row r="1047832" s="19" customFormat="1" x14ac:dyDescent="0.25"/>
    <row r="1047833" s="19" customFormat="1" x14ac:dyDescent="0.25"/>
    <row r="1047834" s="19" customFormat="1" x14ac:dyDescent="0.25"/>
    <row r="1047835" s="19" customFormat="1" x14ac:dyDescent="0.25"/>
    <row r="1047836" s="19" customFormat="1" x14ac:dyDescent="0.25"/>
    <row r="1047837" s="19" customFormat="1" x14ac:dyDescent="0.25"/>
    <row r="1047838" s="19" customFormat="1" x14ac:dyDescent="0.25"/>
    <row r="1047839" s="19" customFormat="1" x14ac:dyDescent="0.25"/>
    <row r="1047840" s="19" customFormat="1" x14ac:dyDescent="0.25"/>
    <row r="1047841" s="19" customFormat="1" x14ac:dyDescent="0.25"/>
    <row r="1047842" s="19" customFormat="1" x14ac:dyDescent="0.25"/>
    <row r="1047843" s="19" customFormat="1" x14ac:dyDescent="0.25"/>
    <row r="1047844" s="19" customFormat="1" x14ac:dyDescent="0.25"/>
    <row r="1047845" s="19" customFormat="1" x14ac:dyDescent="0.25"/>
    <row r="1047846" s="19" customFormat="1" x14ac:dyDescent="0.25"/>
    <row r="1047847" s="19" customFormat="1" x14ac:dyDescent="0.25"/>
    <row r="1047848" s="19" customFormat="1" x14ac:dyDescent="0.25"/>
    <row r="1047849" s="19" customFormat="1" x14ac:dyDescent="0.25"/>
    <row r="1047850" s="19" customFormat="1" x14ac:dyDescent="0.25"/>
    <row r="1047851" s="19" customFormat="1" x14ac:dyDescent="0.25"/>
    <row r="1047852" s="19" customFormat="1" x14ac:dyDescent="0.25"/>
    <row r="1047853" s="19" customFormat="1" x14ac:dyDescent="0.25"/>
    <row r="1047854" s="19" customFormat="1" x14ac:dyDescent="0.25"/>
    <row r="1047855" s="19" customFormat="1" x14ac:dyDescent="0.25"/>
    <row r="1047856" s="19" customFormat="1" x14ac:dyDescent="0.25"/>
    <row r="1047857" s="19" customFormat="1" x14ac:dyDescent="0.25"/>
    <row r="1047858" s="19" customFormat="1" x14ac:dyDescent="0.25"/>
    <row r="1047859" s="19" customFormat="1" x14ac:dyDescent="0.25"/>
    <row r="1047860" s="19" customFormat="1" x14ac:dyDescent="0.25"/>
    <row r="1047861" s="19" customFormat="1" x14ac:dyDescent="0.25"/>
    <row r="1047862" s="19" customFormat="1" x14ac:dyDescent="0.25"/>
    <row r="1047863" s="19" customFormat="1" x14ac:dyDescent="0.25"/>
    <row r="1047864" s="19" customFormat="1" x14ac:dyDescent="0.25"/>
    <row r="1047865" s="19" customFormat="1" x14ac:dyDescent="0.25"/>
    <row r="1047866" s="19" customFormat="1" x14ac:dyDescent="0.25"/>
    <row r="1047867" s="19" customFormat="1" x14ac:dyDescent="0.25"/>
    <row r="1047868" s="19" customFormat="1" x14ac:dyDescent="0.25"/>
    <row r="1047869" s="19" customFormat="1" x14ac:dyDescent="0.25"/>
    <row r="1047870" s="19" customFormat="1" x14ac:dyDescent="0.25"/>
    <row r="1047871" s="19" customFormat="1" x14ac:dyDescent="0.25"/>
    <row r="1047872" s="19" customFormat="1" x14ac:dyDescent="0.25"/>
    <row r="1047873" s="19" customFormat="1" x14ac:dyDescent="0.25"/>
    <row r="1047874" s="19" customFormat="1" x14ac:dyDescent="0.25"/>
    <row r="1047875" s="19" customFormat="1" x14ac:dyDescent="0.25"/>
    <row r="1047876" s="19" customFormat="1" x14ac:dyDescent="0.25"/>
    <row r="1047877" s="19" customFormat="1" x14ac:dyDescent="0.25"/>
    <row r="1047878" s="19" customFormat="1" x14ac:dyDescent="0.25"/>
    <row r="1047879" s="19" customFormat="1" x14ac:dyDescent="0.25"/>
    <row r="1047880" s="19" customFormat="1" x14ac:dyDescent="0.25"/>
    <row r="1047881" s="19" customFormat="1" x14ac:dyDescent="0.25"/>
    <row r="1047882" s="19" customFormat="1" x14ac:dyDescent="0.25"/>
    <row r="1047883" s="19" customFormat="1" x14ac:dyDescent="0.25"/>
    <row r="1047884" s="19" customFormat="1" x14ac:dyDescent="0.25"/>
    <row r="1047885" s="19" customFormat="1" x14ac:dyDescent="0.25"/>
    <row r="1047886" s="19" customFormat="1" x14ac:dyDescent="0.25"/>
    <row r="1047887" s="19" customFormat="1" x14ac:dyDescent="0.25"/>
    <row r="1047888" s="19" customFormat="1" x14ac:dyDescent="0.25"/>
    <row r="1047889" s="19" customFormat="1" x14ac:dyDescent="0.25"/>
    <row r="1047890" s="19" customFormat="1" x14ac:dyDescent="0.25"/>
    <row r="1047891" s="19" customFormat="1" x14ac:dyDescent="0.25"/>
    <row r="1047892" s="19" customFormat="1" x14ac:dyDescent="0.25"/>
    <row r="1047893" s="19" customFormat="1" x14ac:dyDescent="0.25"/>
    <row r="1047894" s="19" customFormat="1" x14ac:dyDescent="0.25"/>
    <row r="1047895" s="19" customFormat="1" x14ac:dyDescent="0.25"/>
    <row r="1047896" s="19" customFormat="1" x14ac:dyDescent="0.25"/>
    <row r="1047897" s="19" customFormat="1" x14ac:dyDescent="0.25"/>
    <row r="1047898" s="19" customFormat="1" x14ac:dyDescent="0.25"/>
    <row r="1047899" s="19" customFormat="1" x14ac:dyDescent="0.25"/>
    <row r="1047900" s="19" customFormat="1" x14ac:dyDescent="0.25"/>
    <row r="1047901" s="19" customFormat="1" x14ac:dyDescent="0.25"/>
    <row r="1047902" s="19" customFormat="1" x14ac:dyDescent="0.25"/>
    <row r="1047903" s="19" customFormat="1" x14ac:dyDescent="0.25"/>
    <row r="1047904" s="19" customFormat="1" x14ac:dyDescent="0.25"/>
    <row r="1047905" s="19" customFormat="1" x14ac:dyDescent="0.25"/>
    <row r="1047906" s="19" customFormat="1" x14ac:dyDescent="0.25"/>
    <row r="1047907" s="19" customFormat="1" x14ac:dyDescent="0.25"/>
    <row r="1047908" s="19" customFormat="1" x14ac:dyDescent="0.25"/>
    <row r="1047909" s="19" customFormat="1" x14ac:dyDescent="0.25"/>
    <row r="1047910" s="19" customFormat="1" x14ac:dyDescent="0.25"/>
    <row r="1047911" s="19" customFormat="1" x14ac:dyDescent="0.25"/>
    <row r="1047912" s="19" customFormat="1" x14ac:dyDescent="0.25"/>
    <row r="1047913" s="19" customFormat="1" x14ac:dyDescent="0.25"/>
    <row r="1047914" s="19" customFormat="1" x14ac:dyDescent="0.25"/>
    <row r="1047915" s="19" customFormat="1" x14ac:dyDescent="0.25"/>
    <row r="1047916" s="19" customFormat="1" x14ac:dyDescent="0.25"/>
    <row r="1047917" s="19" customFormat="1" x14ac:dyDescent="0.25"/>
    <row r="1047918" s="19" customFormat="1" x14ac:dyDescent="0.25"/>
    <row r="1047919" s="19" customFormat="1" x14ac:dyDescent="0.25"/>
    <row r="1047920" s="19" customFormat="1" x14ac:dyDescent="0.25"/>
    <row r="1047921" s="19" customFormat="1" x14ac:dyDescent="0.25"/>
    <row r="1047922" s="19" customFormat="1" x14ac:dyDescent="0.25"/>
    <row r="1047923" s="19" customFormat="1" x14ac:dyDescent="0.25"/>
    <row r="1047924" s="19" customFormat="1" x14ac:dyDescent="0.25"/>
    <row r="1047925" s="19" customFormat="1" x14ac:dyDescent="0.25"/>
    <row r="1047926" s="19" customFormat="1" x14ac:dyDescent="0.25"/>
    <row r="1047927" s="19" customFormat="1" x14ac:dyDescent="0.25"/>
    <row r="1047928" s="19" customFormat="1" x14ac:dyDescent="0.25"/>
    <row r="1047929" s="19" customFormat="1" x14ac:dyDescent="0.25"/>
    <row r="1047930" s="19" customFormat="1" x14ac:dyDescent="0.25"/>
    <row r="1047931" s="19" customFormat="1" x14ac:dyDescent="0.25"/>
    <row r="1047932" s="19" customFormat="1" x14ac:dyDescent="0.25"/>
    <row r="1047933" s="19" customFormat="1" x14ac:dyDescent="0.25"/>
    <row r="1047934" s="19" customFormat="1" x14ac:dyDescent="0.25"/>
    <row r="1047935" s="19" customFormat="1" x14ac:dyDescent="0.25"/>
    <row r="1047936" s="19" customFormat="1" x14ac:dyDescent="0.25"/>
    <row r="1047937" s="19" customFormat="1" x14ac:dyDescent="0.25"/>
    <row r="1047938" s="19" customFormat="1" x14ac:dyDescent="0.25"/>
    <row r="1047939" s="19" customFormat="1" x14ac:dyDescent="0.25"/>
    <row r="1047940" s="19" customFormat="1" x14ac:dyDescent="0.25"/>
    <row r="1047941" s="19" customFormat="1" x14ac:dyDescent="0.25"/>
    <row r="1047942" s="19" customFormat="1" x14ac:dyDescent="0.25"/>
    <row r="1047943" s="19" customFormat="1" x14ac:dyDescent="0.25"/>
    <row r="1047944" s="19" customFormat="1" x14ac:dyDescent="0.25"/>
    <row r="1047945" s="19" customFormat="1" x14ac:dyDescent="0.25"/>
    <row r="1047946" s="19" customFormat="1" x14ac:dyDescent="0.25"/>
    <row r="1047947" s="19" customFormat="1" x14ac:dyDescent="0.25"/>
    <row r="1047948" s="19" customFormat="1" x14ac:dyDescent="0.25"/>
    <row r="1047949" s="19" customFormat="1" x14ac:dyDescent="0.25"/>
    <row r="1047950" s="19" customFormat="1" x14ac:dyDescent="0.25"/>
    <row r="1047951" s="19" customFormat="1" x14ac:dyDescent="0.25"/>
    <row r="1047952" s="19" customFormat="1" x14ac:dyDescent="0.25"/>
    <row r="1047953" s="19" customFormat="1" x14ac:dyDescent="0.25"/>
    <row r="1047954" s="19" customFormat="1" x14ac:dyDescent="0.25"/>
    <row r="1047955" s="19" customFormat="1" x14ac:dyDescent="0.25"/>
    <row r="1047956" s="19" customFormat="1" x14ac:dyDescent="0.25"/>
    <row r="1047957" s="19" customFormat="1" x14ac:dyDescent="0.25"/>
    <row r="1047958" s="19" customFormat="1" x14ac:dyDescent="0.25"/>
    <row r="1047959" s="19" customFormat="1" x14ac:dyDescent="0.25"/>
    <row r="1047960" s="19" customFormat="1" x14ac:dyDescent="0.25"/>
    <row r="1047961" s="19" customFormat="1" x14ac:dyDescent="0.25"/>
    <row r="1047962" s="19" customFormat="1" x14ac:dyDescent="0.25"/>
    <row r="1047963" s="19" customFormat="1" x14ac:dyDescent="0.25"/>
    <row r="1047964" s="19" customFormat="1" x14ac:dyDescent="0.25"/>
    <row r="1047965" s="19" customFormat="1" x14ac:dyDescent="0.25"/>
    <row r="1047966" s="19" customFormat="1" x14ac:dyDescent="0.25"/>
    <row r="1047967" s="19" customFormat="1" x14ac:dyDescent="0.25"/>
    <row r="1047968" s="19" customFormat="1" x14ac:dyDescent="0.25"/>
    <row r="1047969" s="19" customFormat="1" x14ac:dyDescent="0.25"/>
    <row r="1047970" s="19" customFormat="1" x14ac:dyDescent="0.25"/>
    <row r="1047971" s="19" customFormat="1" x14ac:dyDescent="0.25"/>
    <row r="1047972" s="19" customFormat="1" x14ac:dyDescent="0.25"/>
    <row r="1047973" s="19" customFormat="1" x14ac:dyDescent="0.25"/>
    <row r="1047974" s="19" customFormat="1" x14ac:dyDescent="0.25"/>
    <row r="1047975" s="19" customFormat="1" x14ac:dyDescent="0.25"/>
    <row r="1047976" s="19" customFormat="1" x14ac:dyDescent="0.25"/>
    <row r="1047977" s="19" customFormat="1" x14ac:dyDescent="0.25"/>
    <row r="1047978" s="19" customFormat="1" x14ac:dyDescent="0.25"/>
    <row r="1047979" s="19" customFormat="1" x14ac:dyDescent="0.25"/>
    <row r="1047980" s="19" customFormat="1" x14ac:dyDescent="0.25"/>
    <row r="1047981" s="19" customFormat="1" x14ac:dyDescent="0.25"/>
    <row r="1047982" s="19" customFormat="1" x14ac:dyDescent="0.25"/>
    <row r="1047983" s="19" customFormat="1" x14ac:dyDescent="0.25"/>
    <row r="1047984" s="19" customFormat="1" x14ac:dyDescent="0.25"/>
    <row r="1047985" s="19" customFormat="1" x14ac:dyDescent="0.25"/>
    <row r="1047986" s="19" customFormat="1" x14ac:dyDescent="0.25"/>
    <row r="1047987" s="19" customFormat="1" x14ac:dyDescent="0.25"/>
    <row r="1047988" s="19" customFormat="1" x14ac:dyDescent="0.25"/>
    <row r="1047989" s="19" customFormat="1" x14ac:dyDescent="0.25"/>
    <row r="1047990" s="19" customFormat="1" x14ac:dyDescent="0.25"/>
    <row r="1047991" s="19" customFormat="1" x14ac:dyDescent="0.25"/>
    <row r="1047992" s="19" customFormat="1" x14ac:dyDescent="0.25"/>
    <row r="1047993" s="19" customFormat="1" x14ac:dyDescent="0.25"/>
    <row r="1047994" s="19" customFormat="1" x14ac:dyDescent="0.25"/>
    <row r="1047995" s="19" customFormat="1" x14ac:dyDescent="0.25"/>
    <row r="1047996" s="19" customFormat="1" x14ac:dyDescent="0.25"/>
    <row r="1047997" s="19" customFormat="1" x14ac:dyDescent="0.25"/>
    <row r="1047998" s="19" customFormat="1" x14ac:dyDescent="0.25"/>
    <row r="1047999" s="19" customFormat="1" x14ac:dyDescent="0.25"/>
    <row r="1048000" s="19" customFormat="1" x14ac:dyDescent="0.25"/>
    <row r="1048001" s="19" customFormat="1" x14ac:dyDescent="0.25"/>
    <row r="1048002" s="19" customFormat="1" x14ac:dyDescent="0.25"/>
    <row r="1048003" s="19" customFormat="1" x14ac:dyDescent="0.25"/>
    <row r="1048004" s="19" customFormat="1" x14ac:dyDescent="0.25"/>
    <row r="1048005" s="19" customFormat="1" x14ac:dyDescent="0.25"/>
    <row r="1048006" s="19" customFormat="1" x14ac:dyDescent="0.25"/>
    <row r="1048007" s="19" customFormat="1" x14ac:dyDescent="0.25"/>
    <row r="1048008" s="19" customFormat="1" x14ac:dyDescent="0.25"/>
    <row r="1048009" s="19" customFormat="1" x14ac:dyDescent="0.25"/>
    <row r="1048010" s="19" customFormat="1" x14ac:dyDescent="0.25"/>
    <row r="1048011" s="19" customFormat="1" x14ac:dyDescent="0.25"/>
    <row r="1048012" s="19" customFormat="1" x14ac:dyDescent="0.25"/>
    <row r="1048013" s="19" customFormat="1" x14ac:dyDescent="0.25"/>
    <row r="1048014" s="19" customFormat="1" x14ac:dyDescent="0.25"/>
    <row r="1048015" s="19" customFormat="1" x14ac:dyDescent="0.25"/>
    <row r="1048016" s="19" customFormat="1" x14ac:dyDescent="0.25"/>
    <row r="1048017" s="19" customFormat="1" x14ac:dyDescent="0.25"/>
    <row r="1048018" s="19" customFormat="1" x14ac:dyDescent="0.25"/>
    <row r="1048019" s="19" customFormat="1" x14ac:dyDescent="0.25"/>
    <row r="1048020" s="19" customFormat="1" x14ac:dyDescent="0.25"/>
    <row r="1048021" s="19" customFormat="1" x14ac:dyDescent="0.25"/>
    <row r="1048022" s="19" customFormat="1" x14ac:dyDescent="0.25"/>
    <row r="1048023" s="19" customFormat="1" x14ac:dyDescent="0.25"/>
    <row r="1048024" s="19" customFormat="1" x14ac:dyDescent="0.25"/>
    <row r="1048025" s="19" customFormat="1" x14ac:dyDescent="0.25"/>
    <row r="1048026" s="19" customFormat="1" x14ac:dyDescent="0.25"/>
    <row r="1048027" s="19" customFormat="1" x14ac:dyDescent="0.25"/>
    <row r="1048028" s="19" customFormat="1" x14ac:dyDescent="0.25"/>
    <row r="1048029" s="19" customFormat="1" x14ac:dyDescent="0.25"/>
    <row r="1048030" s="19" customFormat="1" x14ac:dyDescent="0.25"/>
    <row r="1048031" s="19" customFormat="1" x14ac:dyDescent="0.25"/>
    <row r="1048032" s="19" customFormat="1" x14ac:dyDescent="0.25"/>
    <row r="1048033" s="19" customFormat="1" x14ac:dyDescent="0.25"/>
    <row r="1048034" s="19" customFormat="1" x14ac:dyDescent="0.25"/>
    <row r="1048035" s="19" customFormat="1" x14ac:dyDescent="0.25"/>
    <row r="1048036" s="19" customFormat="1" x14ac:dyDescent="0.25"/>
    <row r="1048037" s="19" customFormat="1" x14ac:dyDescent="0.25"/>
    <row r="1048038" s="19" customFormat="1" x14ac:dyDescent="0.25"/>
    <row r="1048039" s="19" customFormat="1" x14ac:dyDescent="0.25"/>
    <row r="1048040" s="19" customFormat="1" x14ac:dyDescent="0.25"/>
    <row r="1048041" s="19" customFormat="1" x14ac:dyDescent="0.25"/>
    <row r="1048042" s="19" customFormat="1" x14ac:dyDescent="0.25"/>
    <row r="1048043" s="19" customFormat="1" x14ac:dyDescent="0.25"/>
    <row r="1048044" s="19" customFormat="1" x14ac:dyDescent="0.25"/>
    <row r="1048045" s="19" customFormat="1" x14ac:dyDescent="0.25"/>
    <row r="1048046" s="19" customFormat="1" x14ac:dyDescent="0.25"/>
    <row r="1048047" s="19" customFormat="1" x14ac:dyDescent="0.25"/>
    <row r="1048048" s="19" customFormat="1" x14ac:dyDescent="0.25"/>
    <row r="1048049" s="19" customFormat="1" x14ac:dyDescent="0.25"/>
    <row r="1048050" s="19" customFormat="1" x14ac:dyDescent="0.25"/>
    <row r="1048051" s="19" customFormat="1" x14ac:dyDescent="0.25"/>
    <row r="1048052" s="19" customFormat="1" x14ac:dyDescent="0.25"/>
    <row r="1048053" s="19" customFormat="1" x14ac:dyDescent="0.25"/>
    <row r="1048054" s="19" customFormat="1" x14ac:dyDescent="0.25"/>
    <row r="1048055" s="19" customFormat="1" x14ac:dyDescent="0.25"/>
    <row r="1048056" s="19" customFormat="1" x14ac:dyDescent="0.25"/>
    <row r="1048057" s="19" customFormat="1" x14ac:dyDescent="0.25"/>
    <row r="1048058" s="19" customFormat="1" x14ac:dyDescent="0.25"/>
    <row r="1048059" s="19" customFormat="1" x14ac:dyDescent="0.25"/>
    <row r="1048060" s="19" customFormat="1" x14ac:dyDescent="0.25"/>
    <row r="1048061" s="19" customFormat="1" x14ac:dyDescent="0.25"/>
    <row r="1048062" s="19" customFormat="1" x14ac:dyDescent="0.25"/>
    <row r="1048063" s="19" customFormat="1" x14ac:dyDescent="0.25"/>
    <row r="1048064" s="19" customFormat="1" x14ac:dyDescent="0.25"/>
    <row r="1048065" s="19" customFormat="1" x14ac:dyDescent="0.25"/>
    <row r="1048066" s="19" customFormat="1" x14ac:dyDescent="0.25"/>
    <row r="1048067" s="19" customFormat="1" x14ac:dyDescent="0.25"/>
    <row r="1048068" s="19" customFormat="1" x14ac:dyDescent="0.25"/>
    <row r="1048069" s="19" customFormat="1" x14ac:dyDescent="0.25"/>
    <row r="1048070" s="19" customFormat="1" x14ac:dyDescent="0.25"/>
    <row r="1048071" s="19" customFormat="1" x14ac:dyDescent="0.25"/>
    <row r="1048072" s="19" customFormat="1" x14ac:dyDescent="0.25"/>
    <row r="1048073" s="19" customFormat="1" x14ac:dyDescent="0.25"/>
    <row r="1048074" s="19" customFormat="1" x14ac:dyDescent="0.25"/>
    <row r="1048075" s="19" customFormat="1" x14ac:dyDescent="0.25"/>
    <row r="1048076" s="19" customFormat="1" x14ac:dyDescent="0.25"/>
    <row r="1048077" s="19" customFormat="1" x14ac:dyDescent="0.25"/>
    <row r="1048078" s="19" customFormat="1" x14ac:dyDescent="0.25"/>
    <row r="1048079" s="19" customFormat="1" x14ac:dyDescent="0.25"/>
    <row r="1048080" s="19" customFormat="1" x14ac:dyDescent="0.25"/>
    <row r="1048081" s="19" customFormat="1" x14ac:dyDescent="0.25"/>
    <row r="1048082" s="19" customFormat="1" x14ac:dyDescent="0.25"/>
    <row r="1048083" s="19" customFormat="1" x14ac:dyDescent="0.25"/>
    <row r="1048084" s="19" customFormat="1" x14ac:dyDescent="0.25"/>
    <row r="1048085" s="19" customFormat="1" x14ac:dyDescent="0.25"/>
    <row r="1048086" s="19" customFormat="1" x14ac:dyDescent="0.25"/>
    <row r="1048087" s="19" customFormat="1" x14ac:dyDescent="0.25"/>
    <row r="1048088" s="19" customFormat="1" x14ac:dyDescent="0.25"/>
    <row r="1048089" s="19" customFormat="1" x14ac:dyDescent="0.25"/>
    <row r="1048090" s="19" customFormat="1" x14ac:dyDescent="0.25"/>
    <row r="1048091" s="19" customFormat="1" x14ac:dyDescent="0.25"/>
    <row r="1048092" s="19" customFormat="1" x14ac:dyDescent="0.25"/>
    <row r="1048093" s="19" customFormat="1" x14ac:dyDescent="0.25"/>
    <row r="1048094" s="19" customFormat="1" x14ac:dyDescent="0.25"/>
    <row r="1048095" s="19" customFormat="1" x14ac:dyDescent="0.25"/>
    <row r="1048096" s="19" customFormat="1" x14ac:dyDescent="0.25"/>
    <row r="1048097" s="19" customFormat="1" x14ac:dyDescent="0.25"/>
    <row r="1048098" s="19" customFormat="1" x14ac:dyDescent="0.25"/>
    <row r="1048099" s="19" customFormat="1" x14ac:dyDescent="0.25"/>
    <row r="1048100" s="19" customFormat="1" x14ac:dyDescent="0.25"/>
    <row r="1048101" s="19" customFormat="1" x14ac:dyDescent="0.25"/>
    <row r="1048102" s="19" customFormat="1" x14ac:dyDescent="0.25"/>
    <row r="1048103" s="19" customFormat="1" x14ac:dyDescent="0.25"/>
    <row r="1048104" s="19" customFormat="1" x14ac:dyDescent="0.25"/>
    <row r="1048105" s="19" customFormat="1" x14ac:dyDescent="0.25"/>
    <row r="1048106" s="19" customFormat="1" x14ac:dyDescent="0.25"/>
    <row r="1048107" s="19" customFormat="1" x14ac:dyDescent="0.25"/>
    <row r="1048108" s="19" customFormat="1" x14ac:dyDescent="0.25"/>
    <row r="1048109" s="19" customFormat="1" x14ac:dyDescent="0.25"/>
    <row r="1048110" s="19" customFormat="1" x14ac:dyDescent="0.25"/>
    <row r="1048111" s="19" customFormat="1" x14ac:dyDescent="0.25"/>
    <row r="1048112" s="19" customFormat="1" x14ac:dyDescent="0.25"/>
    <row r="1048113" s="19" customFormat="1" x14ac:dyDescent="0.25"/>
    <row r="1048114" s="19" customFormat="1" x14ac:dyDescent="0.25"/>
    <row r="1048115" s="19" customFormat="1" x14ac:dyDescent="0.25"/>
    <row r="1048116" s="19" customFormat="1" x14ac:dyDescent="0.25"/>
    <row r="1048117" s="19" customFormat="1" x14ac:dyDescent="0.25"/>
    <row r="1048118" s="19" customFormat="1" x14ac:dyDescent="0.25"/>
    <row r="1048119" s="19" customFormat="1" x14ac:dyDescent="0.25"/>
    <row r="1048120" s="19" customFormat="1" x14ac:dyDescent="0.25"/>
    <row r="1048121" s="19" customFormat="1" x14ac:dyDescent="0.25"/>
    <row r="1048122" s="19" customFormat="1" x14ac:dyDescent="0.25"/>
    <row r="1048123" s="19" customFormat="1" x14ac:dyDescent="0.25"/>
    <row r="1048124" s="19" customFormat="1" x14ac:dyDescent="0.25"/>
    <row r="1048125" s="19" customFormat="1" x14ac:dyDescent="0.25"/>
    <row r="1048126" s="19" customFormat="1" x14ac:dyDescent="0.25"/>
    <row r="1048127" s="19" customFormat="1" x14ac:dyDescent="0.25"/>
    <row r="1048128" s="19" customFormat="1" x14ac:dyDescent="0.25"/>
    <row r="1048129" s="19" customFormat="1" x14ac:dyDescent="0.25"/>
    <row r="1048130" s="19" customFormat="1" x14ac:dyDescent="0.25"/>
    <row r="1048131" s="19" customFormat="1" x14ac:dyDescent="0.25"/>
    <row r="1048132" s="19" customFormat="1" x14ac:dyDescent="0.25"/>
    <row r="1048133" s="19" customFormat="1" x14ac:dyDescent="0.25"/>
    <row r="1048134" s="19" customFormat="1" x14ac:dyDescent="0.25"/>
    <row r="1048135" s="19" customFormat="1" x14ac:dyDescent="0.25"/>
    <row r="1048136" s="19" customFormat="1" x14ac:dyDescent="0.25"/>
    <row r="1048137" s="19" customFormat="1" x14ac:dyDescent="0.25"/>
    <row r="1048138" s="19" customFormat="1" x14ac:dyDescent="0.25"/>
    <row r="1048139" s="19" customFormat="1" x14ac:dyDescent="0.25"/>
    <row r="1048140" s="19" customFormat="1" x14ac:dyDescent="0.25"/>
    <row r="1048141" s="19" customFormat="1" x14ac:dyDescent="0.25"/>
    <row r="1048142" s="19" customFormat="1" x14ac:dyDescent="0.25"/>
    <row r="1048143" s="19" customFormat="1" x14ac:dyDescent="0.25"/>
    <row r="1048144" s="19" customFormat="1" x14ac:dyDescent="0.25"/>
    <row r="1048145" s="19" customFormat="1" x14ac:dyDescent="0.25"/>
    <row r="1048146" s="19" customFormat="1" x14ac:dyDescent="0.25"/>
    <row r="1048147" s="19" customFormat="1" x14ac:dyDescent="0.25"/>
    <row r="1048148" s="19" customFormat="1" x14ac:dyDescent="0.25"/>
    <row r="1048149" s="19" customFormat="1" x14ac:dyDescent="0.25"/>
    <row r="1048150" s="19" customFormat="1" x14ac:dyDescent="0.25"/>
    <row r="1048151" s="19" customFormat="1" x14ac:dyDescent="0.25"/>
    <row r="1048152" s="19" customFormat="1" x14ac:dyDescent="0.25"/>
    <row r="1048153" s="19" customFormat="1" x14ac:dyDescent="0.25"/>
    <row r="1048154" s="19" customFormat="1" x14ac:dyDescent="0.25"/>
    <row r="1048155" s="19" customFormat="1" x14ac:dyDescent="0.25"/>
    <row r="1048156" s="19" customFormat="1" x14ac:dyDescent="0.25"/>
    <row r="1048157" s="19" customFormat="1" x14ac:dyDescent="0.25"/>
    <row r="1048158" s="19" customFormat="1" x14ac:dyDescent="0.25"/>
    <row r="1048159" s="19" customFormat="1" x14ac:dyDescent="0.25"/>
    <row r="1048160" s="19" customFormat="1" x14ac:dyDescent="0.25"/>
    <row r="1048161" s="19" customFormat="1" x14ac:dyDescent="0.25"/>
    <row r="1048162" s="19" customFormat="1" x14ac:dyDescent="0.25"/>
    <row r="1048163" s="19" customFormat="1" x14ac:dyDescent="0.25"/>
    <row r="1048164" s="19" customFormat="1" x14ac:dyDescent="0.25"/>
    <row r="1048165" s="19" customFormat="1" x14ac:dyDescent="0.25"/>
    <row r="1048166" s="19" customFormat="1" x14ac:dyDescent="0.25"/>
    <row r="1048167" s="19" customFormat="1" x14ac:dyDescent="0.25"/>
    <row r="1048168" s="19" customFormat="1" x14ac:dyDescent="0.25"/>
    <row r="1048169" s="19" customFormat="1" x14ac:dyDescent="0.25"/>
    <row r="1048170" s="19" customFormat="1" x14ac:dyDescent="0.25"/>
    <row r="1048171" s="19" customFormat="1" x14ac:dyDescent="0.25"/>
    <row r="1048172" s="19" customFormat="1" x14ac:dyDescent="0.25"/>
    <row r="1048173" s="19" customFormat="1" x14ac:dyDescent="0.25"/>
    <row r="1048174" s="19" customFormat="1" x14ac:dyDescent="0.25"/>
    <row r="1048175" s="19" customFormat="1" x14ac:dyDescent="0.25"/>
    <row r="1048176" s="19" customFormat="1" x14ac:dyDescent="0.25"/>
    <row r="1048177" s="19" customFormat="1" x14ac:dyDescent="0.25"/>
    <row r="1048178" s="19" customFormat="1" x14ac:dyDescent="0.25"/>
    <row r="1048179" s="19" customFormat="1" x14ac:dyDescent="0.25"/>
    <row r="1048180" s="19" customFormat="1" x14ac:dyDescent="0.25"/>
    <row r="1048181" s="19" customFormat="1" x14ac:dyDescent="0.25"/>
    <row r="1048182" s="19" customFormat="1" x14ac:dyDescent="0.25"/>
    <row r="1048183" s="19" customFormat="1" x14ac:dyDescent="0.25"/>
    <row r="1048184" s="19" customFormat="1" x14ac:dyDescent="0.25"/>
    <row r="1048185" s="19" customFormat="1" x14ac:dyDescent="0.25"/>
    <row r="1048186" s="19" customFormat="1" x14ac:dyDescent="0.25"/>
    <row r="1048187" s="19" customFormat="1" x14ac:dyDescent="0.25"/>
    <row r="1048188" s="19" customFormat="1" x14ac:dyDescent="0.25"/>
    <row r="1048189" s="19" customFormat="1" x14ac:dyDescent="0.25"/>
    <row r="1048190" s="19" customFormat="1" x14ac:dyDescent="0.25"/>
    <row r="1048191" s="19" customFormat="1" x14ac:dyDescent="0.25"/>
    <row r="1048192" s="19" customFormat="1" x14ac:dyDescent="0.25"/>
    <row r="1048193" s="19" customFormat="1" x14ac:dyDescent="0.25"/>
    <row r="1048194" s="19" customFormat="1" x14ac:dyDescent="0.25"/>
    <row r="1048195" s="19" customFormat="1" x14ac:dyDescent="0.25"/>
    <row r="1048196" s="19" customFormat="1" x14ac:dyDescent="0.25"/>
    <row r="1048197" s="19" customFormat="1" x14ac:dyDescent="0.25"/>
    <row r="1048198" s="19" customFormat="1" x14ac:dyDescent="0.25"/>
    <row r="1048199" s="19" customFormat="1" x14ac:dyDescent="0.25"/>
    <row r="1048200" s="19" customFormat="1" x14ac:dyDescent="0.25"/>
    <row r="1048201" s="19" customFormat="1" x14ac:dyDescent="0.25"/>
    <row r="1048202" s="19" customFormat="1" x14ac:dyDescent="0.25"/>
    <row r="1048203" s="19" customFormat="1" x14ac:dyDescent="0.25"/>
    <row r="1048204" s="19" customFormat="1" x14ac:dyDescent="0.25"/>
    <row r="1048205" s="19" customFormat="1" x14ac:dyDescent="0.25"/>
    <row r="1048206" s="19" customFormat="1" x14ac:dyDescent="0.25"/>
    <row r="1048207" s="19" customFormat="1" x14ac:dyDescent="0.25"/>
    <row r="1048208" s="19" customFormat="1" x14ac:dyDescent="0.25"/>
    <row r="1048209" s="19" customFormat="1" x14ac:dyDescent="0.25"/>
    <row r="1048210" s="19" customFormat="1" x14ac:dyDescent="0.25"/>
    <row r="1048211" s="19" customFormat="1" x14ac:dyDescent="0.25"/>
    <row r="1048212" s="19" customFormat="1" x14ac:dyDescent="0.25"/>
    <row r="1048213" s="19" customFormat="1" x14ac:dyDescent="0.25"/>
    <row r="1048214" s="19" customFormat="1" x14ac:dyDescent="0.25"/>
    <row r="1048215" s="19" customFormat="1" x14ac:dyDescent="0.25"/>
    <row r="1048216" s="19" customFormat="1" x14ac:dyDescent="0.25"/>
    <row r="1048217" s="19" customFormat="1" x14ac:dyDescent="0.25"/>
    <row r="1048218" s="19" customFormat="1" x14ac:dyDescent="0.25"/>
    <row r="1048219" s="19" customFormat="1" x14ac:dyDescent="0.25"/>
    <row r="1048220" s="19" customFormat="1" x14ac:dyDescent="0.25"/>
    <row r="1048221" s="19" customFormat="1" x14ac:dyDescent="0.25"/>
    <row r="1048222" s="19" customFormat="1" x14ac:dyDescent="0.25"/>
    <row r="1048223" s="19" customFormat="1" x14ac:dyDescent="0.25"/>
    <row r="1048224" s="19" customFormat="1" x14ac:dyDescent="0.25"/>
    <row r="1048225" s="19" customFormat="1" x14ac:dyDescent="0.25"/>
    <row r="1048226" s="19" customFormat="1" x14ac:dyDescent="0.25"/>
    <row r="1048227" s="19" customFormat="1" x14ac:dyDescent="0.25"/>
    <row r="1048228" s="19" customFormat="1" x14ac:dyDescent="0.25"/>
    <row r="1048229" s="19" customFormat="1" x14ac:dyDescent="0.25"/>
    <row r="1048230" s="19" customFormat="1" x14ac:dyDescent="0.25"/>
    <row r="1048231" s="19" customFormat="1" x14ac:dyDescent="0.25"/>
    <row r="1048232" s="19" customFormat="1" x14ac:dyDescent="0.25"/>
    <row r="1048233" s="19" customFormat="1" x14ac:dyDescent="0.25"/>
    <row r="1048234" s="19" customFormat="1" x14ac:dyDescent="0.25"/>
    <row r="1048235" s="19" customFormat="1" x14ac:dyDescent="0.25"/>
    <row r="1048236" s="19" customFormat="1" x14ac:dyDescent="0.25"/>
    <row r="1048237" s="19" customFormat="1" x14ac:dyDescent="0.25"/>
    <row r="1048238" s="19" customFormat="1" x14ac:dyDescent="0.25"/>
    <row r="1048239" s="19" customFormat="1" x14ac:dyDescent="0.25"/>
    <row r="1048240" s="19" customFormat="1" x14ac:dyDescent="0.25"/>
    <row r="1048241" s="19" customFormat="1" x14ac:dyDescent="0.25"/>
    <row r="1048242" s="19" customFormat="1" x14ac:dyDescent="0.25"/>
    <row r="1048243" s="19" customFormat="1" x14ac:dyDescent="0.25"/>
    <row r="1048244" s="19" customFormat="1" x14ac:dyDescent="0.25"/>
    <row r="1048245" s="19" customFormat="1" x14ac:dyDescent="0.25"/>
    <row r="1048246" s="19" customFormat="1" x14ac:dyDescent="0.25"/>
    <row r="1048247" s="19" customFormat="1" x14ac:dyDescent="0.25"/>
    <row r="1048248" s="19" customFormat="1" x14ac:dyDescent="0.25"/>
    <row r="1048249" s="19" customFormat="1" x14ac:dyDescent="0.25"/>
    <row r="1048250" s="19" customFormat="1" x14ac:dyDescent="0.25"/>
    <row r="1048251" s="19" customFormat="1" x14ac:dyDescent="0.25"/>
    <row r="1048252" s="19" customFormat="1" x14ac:dyDescent="0.25"/>
    <row r="1048253" s="19" customFormat="1" x14ac:dyDescent="0.25"/>
    <row r="1048254" s="19" customFormat="1" x14ac:dyDescent="0.25"/>
    <row r="1048255" s="19" customFormat="1" x14ac:dyDescent="0.25"/>
    <row r="1048256" s="19" customFormat="1" x14ac:dyDescent="0.25"/>
    <row r="1048257" s="19" customFormat="1" x14ac:dyDescent="0.25"/>
    <row r="1048258" s="19" customFormat="1" x14ac:dyDescent="0.25"/>
    <row r="1048259" s="19" customFormat="1" x14ac:dyDescent="0.25"/>
    <row r="1048260" s="19" customFormat="1" x14ac:dyDescent="0.25"/>
    <row r="1048261" s="19" customFormat="1" x14ac:dyDescent="0.25"/>
    <row r="1048262" s="19" customFormat="1" x14ac:dyDescent="0.25"/>
    <row r="1048263" s="19" customFormat="1" x14ac:dyDescent="0.25"/>
    <row r="1048264" s="19" customFormat="1" x14ac:dyDescent="0.25"/>
    <row r="1048265" s="19" customFormat="1" x14ac:dyDescent="0.25"/>
    <row r="1048266" s="19" customFormat="1" x14ac:dyDescent="0.25"/>
    <row r="1048267" s="19" customFormat="1" x14ac:dyDescent="0.25"/>
    <row r="1048268" s="19" customFormat="1" x14ac:dyDescent="0.25"/>
    <row r="1048269" s="19" customFormat="1" x14ac:dyDescent="0.25"/>
    <row r="1048270" s="19" customFormat="1" x14ac:dyDescent="0.25"/>
    <row r="1048271" s="19" customFormat="1" x14ac:dyDescent="0.25"/>
    <row r="1048272" s="19" customFormat="1" x14ac:dyDescent="0.25"/>
    <row r="1048273" s="19" customFormat="1" x14ac:dyDescent="0.25"/>
    <row r="1048274" s="19" customFormat="1" x14ac:dyDescent="0.25"/>
    <row r="1048275" s="19" customFormat="1" x14ac:dyDescent="0.25"/>
    <row r="1048276" s="19" customFormat="1" x14ac:dyDescent="0.25"/>
    <row r="1048277" s="19" customFormat="1" x14ac:dyDescent="0.25"/>
    <row r="1048278" s="19" customFormat="1" x14ac:dyDescent="0.25"/>
    <row r="1048279" s="19" customFormat="1" x14ac:dyDescent="0.25"/>
    <row r="1048280" s="19" customFormat="1" x14ac:dyDescent="0.25"/>
    <row r="1048281" s="19" customFormat="1" x14ac:dyDescent="0.25"/>
    <row r="1048282" s="19" customFormat="1" x14ac:dyDescent="0.25"/>
    <row r="1048283" s="19" customFormat="1" x14ac:dyDescent="0.25"/>
    <row r="1048284" s="19" customFormat="1" x14ac:dyDescent="0.25"/>
    <row r="1048285" s="19" customFormat="1" x14ac:dyDescent="0.25"/>
    <row r="1048286" s="19" customFormat="1" x14ac:dyDescent="0.25"/>
    <row r="1048287" s="19" customFormat="1" x14ac:dyDescent="0.25"/>
    <row r="1048288" s="19" customFormat="1" x14ac:dyDescent="0.25"/>
    <row r="1048289" s="19" customFormat="1" x14ac:dyDescent="0.25"/>
    <row r="1048290" s="19" customFormat="1" x14ac:dyDescent="0.25"/>
    <row r="1048291" s="19" customFormat="1" x14ac:dyDescent="0.25"/>
    <row r="1048292" s="19" customFormat="1" x14ac:dyDescent="0.25"/>
    <row r="1048293" s="19" customFormat="1" x14ac:dyDescent="0.25"/>
    <row r="1048294" s="19" customFormat="1" x14ac:dyDescent="0.25"/>
    <row r="1048295" s="19" customFormat="1" x14ac:dyDescent="0.25"/>
    <row r="1048296" s="19" customFormat="1" x14ac:dyDescent="0.25"/>
    <row r="1048297" s="19" customFormat="1" x14ac:dyDescent="0.25"/>
    <row r="1048298" s="19" customFormat="1" x14ac:dyDescent="0.25"/>
    <row r="1048299" s="19" customFormat="1" x14ac:dyDescent="0.25"/>
    <row r="1048300" s="19" customFormat="1" x14ac:dyDescent="0.25"/>
    <row r="1048301" s="19" customFormat="1" x14ac:dyDescent="0.25"/>
    <row r="1048302" s="19" customFormat="1" x14ac:dyDescent="0.25"/>
    <row r="1048303" s="19" customFormat="1" x14ac:dyDescent="0.25"/>
    <row r="1048304" s="19" customFormat="1" x14ac:dyDescent="0.25"/>
    <row r="1048305" s="19" customFormat="1" x14ac:dyDescent="0.25"/>
    <row r="1048306" s="19" customFormat="1" x14ac:dyDescent="0.25"/>
    <row r="1048307" s="19" customFormat="1" x14ac:dyDescent="0.25"/>
    <row r="1048308" s="19" customFormat="1" x14ac:dyDescent="0.25"/>
    <row r="1048309" s="19" customFormat="1" x14ac:dyDescent="0.25"/>
    <row r="1048310" s="19" customFormat="1" x14ac:dyDescent="0.25"/>
    <row r="1048311" s="19" customFormat="1" x14ac:dyDescent="0.25"/>
    <row r="1048312" s="19" customFormat="1" x14ac:dyDescent="0.25"/>
    <row r="1048313" s="19" customFormat="1" x14ac:dyDescent="0.25"/>
    <row r="1048314" s="19" customFormat="1" x14ac:dyDescent="0.25"/>
    <row r="1048315" s="19" customFormat="1" x14ac:dyDescent="0.25"/>
    <row r="1048316" s="19" customFormat="1" x14ac:dyDescent="0.25"/>
    <row r="1048317" s="19" customFormat="1" x14ac:dyDescent="0.25"/>
    <row r="1048318" s="19" customFormat="1" x14ac:dyDescent="0.25"/>
    <row r="1048319" s="19" customFormat="1" x14ac:dyDescent="0.25"/>
    <row r="1048320" s="19" customFormat="1" x14ac:dyDescent="0.25"/>
    <row r="1048321" s="19" customFormat="1" x14ac:dyDescent="0.25"/>
    <row r="1048322" s="19" customFormat="1" x14ac:dyDescent="0.25"/>
    <row r="1048323" s="19" customFormat="1" x14ac:dyDescent="0.25"/>
    <row r="1048324" s="19" customFormat="1" x14ac:dyDescent="0.25"/>
    <row r="1048325" s="19" customFormat="1" x14ac:dyDescent="0.25"/>
    <row r="1048326" s="19" customFormat="1" x14ac:dyDescent="0.25"/>
    <row r="1048327" s="19" customFormat="1" x14ac:dyDescent="0.25"/>
    <row r="1048328" s="19" customFormat="1" x14ac:dyDescent="0.25"/>
    <row r="1048329" s="19" customFormat="1" x14ac:dyDescent="0.25"/>
    <row r="1048330" s="19" customFormat="1" x14ac:dyDescent="0.25"/>
    <row r="1048331" s="19" customFormat="1" x14ac:dyDescent="0.25"/>
    <row r="1048332" s="19" customFormat="1" x14ac:dyDescent="0.25"/>
    <row r="1048333" s="19" customFormat="1" x14ac:dyDescent="0.25"/>
    <row r="1048334" s="19" customFormat="1" x14ac:dyDescent="0.25"/>
    <row r="1048335" s="19" customFormat="1" x14ac:dyDescent="0.25"/>
    <row r="1048336" s="19" customFormat="1" x14ac:dyDescent="0.25"/>
    <row r="1048337" s="19" customFormat="1" x14ac:dyDescent="0.25"/>
    <row r="1048338" s="19" customFormat="1" x14ac:dyDescent="0.25"/>
    <row r="1048339" s="19" customFormat="1" x14ac:dyDescent="0.25"/>
    <row r="1048340" s="19" customFormat="1" x14ac:dyDescent="0.25"/>
    <row r="1048341" s="19" customFormat="1" x14ac:dyDescent="0.25"/>
    <row r="1048342" s="19" customFormat="1" x14ac:dyDescent="0.25"/>
    <row r="1048343" s="19" customFormat="1" x14ac:dyDescent="0.25"/>
    <row r="1048344" s="19" customFormat="1" x14ac:dyDescent="0.25"/>
    <row r="1048345" s="19" customFormat="1" x14ac:dyDescent="0.25"/>
    <row r="1048346" s="19" customFormat="1" x14ac:dyDescent="0.25"/>
    <row r="1048347" s="19" customFormat="1" x14ac:dyDescent="0.25"/>
    <row r="1048348" s="19" customFormat="1" x14ac:dyDescent="0.25"/>
    <row r="1048349" s="19" customFormat="1" x14ac:dyDescent="0.25"/>
    <row r="1048350" s="19" customFormat="1" x14ac:dyDescent="0.25"/>
    <row r="1048351" s="19" customFormat="1" x14ac:dyDescent="0.25"/>
    <row r="1048352" s="19" customFormat="1" x14ac:dyDescent="0.25"/>
    <row r="1048353" s="19" customFormat="1" x14ac:dyDescent="0.25"/>
    <row r="1048354" s="19" customFormat="1" x14ac:dyDescent="0.25"/>
    <row r="1048355" s="19" customFormat="1" x14ac:dyDescent="0.25"/>
    <row r="1048356" s="19" customFormat="1" x14ac:dyDescent="0.25"/>
    <row r="1048357" s="19" customFormat="1" x14ac:dyDescent="0.25"/>
    <row r="1048358" s="19" customFormat="1" x14ac:dyDescent="0.25"/>
    <row r="1048359" s="19" customFormat="1" x14ac:dyDescent="0.25"/>
    <row r="1048360" s="19" customFormat="1" x14ac:dyDescent="0.25"/>
    <row r="1048361" s="19" customFormat="1" x14ac:dyDescent="0.25"/>
    <row r="1048362" s="19" customFormat="1" x14ac:dyDescent="0.25"/>
    <row r="1048363" s="19" customFormat="1" x14ac:dyDescent="0.25"/>
    <row r="1048364" s="19" customFormat="1" x14ac:dyDescent="0.25"/>
    <row r="1048365" s="19" customFormat="1" x14ac:dyDescent="0.25"/>
    <row r="1048366" s="19" customFormat="1" x14ac:dyDescent="0.25"/>
    <row r="1048367" s="19" customFormat="1" x14ac:dyDescent="0.25"/>
    <row r="1048368" s="19" customFormat="1" x14ac:dyDescent="0.25"/>
    <row r="1048369" s="19" customFormat="1" x14ac:dyDescent="0.25"/>
    <row r="1048370" s="19" customFormat="1" x14ac:dyDescent="0.25"/>
    <row r="1048371" s="19" customFormat="1" x14ac:dyDescent="0.25"/>
    <row r="1048372" s="19" customFormat="1" x14ac:dyDescent="0.25"/>
    <row r="1048373" s="19" customFormat="1" x14ac:dyDescent="0.25"/>
    <row r="1048374" s="19" customFormat="1" x14ac:dyDescent="0.25"/>
    <row r="1048375" s="19" customFormat="1" x14ac:dyDescent="0.25"/>
    <row r="1048376" s="19" customFormat="1" x14ac:dyDescent="0.25"/>
    <row r="1048377" s="19" customFormat="1" x14ac:dyDescent="0.25"/>
    <row r="1048378" s="19" customFormat="1" x14ac:dyDescent="0.25"/>
    <row r="1048379" s="19" customFormat="1" x14ac:dyDescent="0.25"/>
    <row r="1048380" s="19" customFormat="1" x14ac:dyDescent="0.25"/>
    <row r="1048381" s="19" customFormat="1" x14ac:dyDescent="0.25"/>
    <row r="1048382" s="19" customFormat="1" x14ac:dyDescent="0.25"/>
    <row r="1048383" s="19" customFormat="1" x14ac:dyDescent="0.25"/>
    <row r="1048384" s="19" customFormat="1" x14ac:dyDescent="0.25"/>
    <row r="1048385" s="19" customFormat="1" x14ac:dyDescent="0.25"/>
    <row r="1048386" s="19" customFormat="1" x14ac:dyDescent="0.25"/>
    <row r="1048387" s="19" customFormat="1" x14ac:dyDescent="0.25"/>
    <row r="1048388" s="19" customFormat="1" x14ac:dyDescent="0.25"/>
    <row r="1048389" s="19" customFormat="1" x14ac:dyDescent="0.25"/>
    <row r="1048390" s="19" customFormat="1" x14ac:dyDescent="0.25"/>
    <row r="1048391" s="19" customFormat="1" x14ac:dyDescent="0.25"/>
    <row r="1048392" s="19" customFormat="1" x14ac:dyDescent="0.25"/>
    <row r="1048393" s="19" customFormat="1" x14ac:dyDescent="0.25"/>
    <row r="1048394" s="19" customFormat="1" x14ac:dyDescent="0.25"/>
    <row r="1048395" s="19" customFormat="1" x14ac:dyDescent="0.25"/>
    <row r="1048396" s="19" customFormat="1" x14ac:dyDescent="0.25"/>
    <row r="1048397" s="19" customFormat="1" x14ac:dyDescent="0.25"/>
    <row r="1048398" s="19" customFormat="1" x14ac:dyDescent="0.25"/>
    <row r="1048399" s="19" customFormat="1" x14ac:dyDescent="0.25"/>
    <row r="1048400" s="19" customFormat="1" x14ac:dyDescent="0.25"/>
    <row r="1048401" s="19" customFormat="1" x14ac:dyDescent="0.25"/>
    <row r="1048402" s="19" customFormat="1" x14ac:dyDescent="0.25"/>
    <row r="1048403" s="19" customFormat="1" x14ac:dyDescent="0.25"/>
    <row r="1048404" s="19" customFormat="1" x14ac:dyDescent="0.25"/>
    <row r="1048405" s="19" customFormat="1" x14ac:dyDescent="0.25"/>
    <row r="1048406" s="19" customFormat="1" x14ac:dyDescent="0.25"/>
    <row r="1048407" s="19" customFormat="1" x14ac:dyDescent="0.25"/>
    <row r="1048408" s="19" customFormat="1" x14ac:dyDescent="0.25"/>
    <row r="1048409" s="19" customFormat="1" x14ac:dyDescent="0.25"/>
    <row r="1048410" s="19" customFormat="1" x14ac:dyDescent="0.25"/>
    <row r="1048411" s="19" customFormat="1" x14ac:dyDescent="0.25"/>
    <row r="1048412" s="19" customFormat="1" x14ac:dyDescent="0.25"/>
    <row r="1048413" s="19" customFormat="1" x14ac:dyDescent="0.25"/>
    <row r="1048414" s="19" customFormat="1" x14ac:dyDescent="0.25"/>
    <row r="1048415" s="19" customFormat="1" x14ac:dyDescent="0.25"/>
    <row r="1048416" s="19" customFormat="1" x14ac:dyDescent="0.25"/>
    <row r="1048417" s="19" customFormat="1" x14ac:dyDescent="0.25"/>
    <row r="1048418" s="19" customFormat="1" x14ac:dyDescent="0.25"/>
    <row r="1048419" s="19" customFormat="1" x14ac:dyDescent="0.25"/>
    <row r="1048420" s="19" customFormat="1" x14ac:dyDescent="0.25"/>
    <row r="1048421" s="19" customFormat="1" x14ac:dyDescent="0.25"/>
    <row r="1048422" s="19" customFormat="1" x14ac:dyDescent="0.25"/>
    <row r="1048423" s="19" customFormat="1" x14ac:dyDescent="0.25"/>
    <row r="1048424" s="19" customFormat="1" x14ac:dyDescent="0.25"/>
    <row r="1048425" s="19" customFormat="1" x14ac:dyDescent="0.25"/>
    <row r="1048426" s="19" customFormat="1" x14ac:dyDescent="0.25"/>
    <row r="1048427" s="19" customFormat="1" x14ac:dyDescent="0.25"/>
    <row r="1048428" s="19" customFormat="1" x14ac:dyDescent="0.25"/>
    <row r="1048429" s="19" customFormat="1" x14ac:dyDescent="0.25"/>
    <row r="1048430" s="19" customFormat="1" x14ac:dyDescent="0.25"/>
    <row r="1048431" s="19" customFormat="1" x14ac:dyDescent="0.25"/>
    <row r="1048432" s="19" customFormat="1" x14ac:dyDescent="0.25"/>
    <row r="1048433" s="19" customFormat="1" x14ac:dyDescent="0.25"/>
    <row r="1048434" s="19" customFormat="1" x14ac:dyDescent="0.25"/>
    <row r="1048435" s="19" customFormat="1" x14ac:dyDescent="0.25"/>
    <row r="1048436" s="19" customFormat="1" x14ac:dyDescent="0.25"/>
    <row r="1048437" s="19" customFormat="1" x14ac:dyDescent="0.25"/>
    <row r="1048438" s="19" customFormat="1" x14ac:dyDescent="0.25"/>
    <row r="1048439" s="19" customFormat="1" x14ac:dyDescent="0.25"/>
    <row r="1048440" s="19" customFormat="1" x14ac:dyDescent="0.25"/>
    <row r="1048441" s="19" customFormat="1" x14ac:dyDescent="0.25"/>
    <row r="1048442" s="19" customFormat="1" x14ac:dyDescent="0.25"/>
    <row r="1048443" s="19" customFormat="1" x14ac:dyDescent="0.25"/>
    <row r="1048444" s="19" customFormat="1" x14ac:dyDescent="0.25"/>
    <row r="1048445" s="19" customFormat="1" x14ac:dyDescent="0.25"/>
    <row r="1048446" s="19" customFormat="1" x14ac:dyDescent="0.25"/>
    <row r="1048447" s="19" customFormat="1" x14ac:dyDescent="0.25"/>
    <row r="1048448" s="19" customFormat="1" x14ac:dyDescent="0.25"/>
    <row r="1048449" s="19" customFormat="1" x14ac:dyDescent="0.25"/>
    <row r="1048450" s="19" customFormat="1" x14ac:dyDescent="0.25"/>
    <row r="1048451" s="19" customFormat="1" x14ac:dyDescent="0.25"/>
    <row r="1048452" s="19" customFormat="1" x14ac:dyDescent="0.25"/>
    <row r="1048453" s="19" customFormat="1" x14ac:dyDescent="0.25"/>
    <row r="1048454" s="19" customFormat="1" x14ac:dyDescent="0.25"/>
    <row r="1048455" s="19" customFormat="1" x14ac:dyDescent="0.25"/>
    <row r="1048456" s="19" customFormat="1" x14ac:dyDescent="0.25"/>
    <row r="1048457" s="19" customFormat="1" x14ac:dyDescent="0.25"/>
    <row r="1048458" s="19" customFormat="1" x14ac:dyDescent="0.25"/>
    <row r="1048459" s="19" customFormat="1" x14ac:dyDescent="0.25"/>
    <row r="1048460" s="19" customFormat="1" x14ac:dyDescent="0.25"/>
    <row r="1048461" s="19" customFormat="1" x14ac:dyDescent="0.25"/>
    <row r="1048462" s="19" customFormat="1" x14ac:dyDescent="0.25"/>
    <row r="1048463" s="19" customFormat="1" x14ac:dyDescent="0.25"/>
    <row r="1048464" s="19" customFormat="1" x14ac:dyDescent="0.25"/>
    <row r="1048465" s="19" customFormat="1" x14ac:dyDescent="0.25"/>
    <row r="1048466" s="19" customFormat="1" x14ac:dyDescent="0.25"/>
    <row r="1048467" s="19" customFormat="1" x14ac:dyDescent="0.25"/>
    <row r="1048468" s="19" customFormat="1" x14ac:dyDescent="0.25"/>
    <row r="1048469" s="19" customFormat="1" x14ac:dyDescent="0.25"/>
    <row r="1048470" s="19" customFormat="1" x14ac:dyDescent="0.25"/>
    <row r="1048471" s="19" customFormat="1" x14ac:dyDescent="0.25"/>
    <row r="1048472" s="19" customFormat="1" x14ac:dyDescent="0.25"/>
    <row r="1048473" s="19" customFormat="1" x14ac:dyDescent="0.25"/>
    <row r="1048474" s="19" customFormat="1" x14ac:dyDescent="0.25"/>
    <row r="1048475" s="19" customFormat="1" x14ac:dyDescent="0.25"/>
    <row r="1048476" s="19" customFormat="1" x14ac:dyDescent="0.25"/>
    <row r="1048477" s="19" customFormat="1" x14ac:dyDescent="0.25"/>
    <row r="1048478" s="19" customFormat="1" x14ac:dyDescent="0.25"/>
    <row r="1048479" s="19" customFormat="1" x14ac:dyDescent="0.25"/>
    <row r="1048480" s="19" customFormat="1" x14ac:dyDescent="0.25"/>
    <row r="1048481" s="19" customFormat="1" x14ac:dyDescent="0.25"/>
    <row r="1048482" s="19" customFormat="1" x14ac:dyDescent="0.25"/>
    <row r="1048483" s="19" customFormat="1" x14ac:dyDescent="0.25"/>
    <row r="1048484" s="19" customFormat="1" x14ac:dyDescent="0.25"/>
    <row r="1048485" s="19" customFormat="1" x14ac:dyDescent="0.25"/>
    <row r="1048486" s="19" customFormat="1" x14ac:dyDescent="0.25"/>
    <row r="1048487" s="19" customFormat="1" x14ac:dyDescent="0.25"/>
    <row r="1048488" s="19" customFormat="1" x14ac:dyDescent="0.25"/>
    <row r="1048489" s="19" customFormat="1" x14ac:dyDescent="0.25"/>
    <row r="1048490" s="19" customFormat="1" x14ac:dyDescent="0.25"/>
    <row r="1048491" s="19" customFormat="1" x14ac:dyDescent="0.25"/>
    <row r="1048492" s="19" customFormat="1" x14ac:dyDescent="0.25"/>
    <row r="1048493" s="19" customFormat="1" x14ac:dyDescent="0.25"/>
  </sheetData>
  <mergeCells count="1">
    <mergeCell ref="B2:F2"/>
  </mergeCells>
  <dataValidations count="1">
    <dataValidation type="list" allowBlank="1" showInputMessage="1" showErrorMessage="1" sqref="H62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Invoer</vt:lpstr>
      <vt:lpstr>Samenvatting</vt:lpstr>
      <vt:lpstr>berekening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van Delden</dc:creator>
  <cp:lastModifiedBy>Maarten</cp:lastModifiedBy>
  <cp:lastPrinted>2016-10-05T19:56:16Z</cp:lastPrinted>
  <dcterms:created xsi:type="dcterms:W3CDTF">2016-09-27T17:48:57Z</dcterms:created>
  <dcterms:modified xsi:type="dcterms:W3CDTF">2017-01-25T20:07:43Z</dcterms:modified>
</cp:coreProperties>
</file>